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1. МП Развитие энергетики с 2021 г\Изменения 2024 г\январь 2024\"/>
    </mc:Choice>
  </mc:AlternateContent>
  <bookViews>
    <workbookView xWindow="0" yWindow="1200" windowWidth="28800" windowHeight="11145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2-ТЭО'!$A$1:$BG$72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6" i="1" l="1"/>
  <c r="Y21" i="1" s="1"/>
  <c r="F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H66" i="1"/>
  <c r="H21" i="1" s="1"/>
  <c r="BC66" i="1"/>
  <c r="AX66" i="1"/>
  <c r="AS66" i="1"/>
  <c r="AN66" i="1"/>
  <c r="AI66" i="1"/>
  <c r="AD66" i="1"/>
  <c r="T66" i="1"/>
  <c r="O66" i="1"/>
  <c r="J66" i="1"/>
  <c r="I66" i="1"/>
  <c r="G66" i="1"/>
  <c r="G21" i="1" s="1"/>
  <c r="F66" i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C20" i="1"/>
  <c r="AX20" i="1"/>
  <c r="AS20" i="1"/>
  <c r="AN20" i="1"/>
  <c r="AI20" i="1"/>
  <c r="AD20" i="1"/>
  <c r="Y20" i="1"/>
  <c r="X20" i="1"/>
  <c r="W20" i="1"/>
  <c r="T20" i="1"/>
  <c r="O20" i="1"/>
  <c r="J20" i="1"/>
  <c r="I20" i="1"/>
  <c r="H20" i="1"/>
  <c r="G20" i="1"/>
  <c r="F20" i="1"/>
  <c r="E66" i="1" l="1"/>
  <c r="E21" i="1" s="1"/>
  <c r="E20" i="1"/>
  <c r="BC62" i="1"/>
  <c r="AX62" i="1"/>
  <c r="AS62" i="1"/>
  <c r="AN62" i="1"/>
  <c r="AI62" i="1"/>
  <c r="AD62" i="1"/>
  <c r="Y62" i="1"/>
  <c r="I62" i="1"/>
  <c r="H62" i="1"/>
  <c r="O62" i="1"/>
  <c r="J62" i="1"/>
  <c r="G62" i="1"/>
  <c r="F62" i="1"/>
  <c r="BC61" i="1"/>
  <c r="AX61" i="1"/>
  <c r="AS61" i="1"/>
  <c r="AN61" i="1"/>
  <c r="AI61" i="1"/>
  <c r="AD61" i="1"/>
  <c r="Y61" i="1"/>
  <c r="H61" i="1"/>
  <c r="T61" i="1"/>
  <c r="O61" i="1"/>
  <c r="J61" i="1"/>
  <c r="I61" i="1"/>
  <c r="F61" i="1"/>
  <c r="BC60" i="1"/>
  <c r="AX60" i="1"/>
  <c r="AS60" i="1"/>
  <c r="AN60" i="1"/>
  <c r="AI60" i="1"/>
  <c r="AD60" i="1"/>
  <c r="Y60" i="1"/>
  <c r="I60" i="1"/>
  <c r="T60" i="1"/>
  <c r="O60" i="1"/>
  <c r="J60" i="1"/>
  <c r="G60" i="1"/>
  <c r="F60" i="1"/>
  <c r="X59" i="1"/>
  <c r="W59" i="1"/>
  <c r="V59" i="1"/>
  <c r="X58" i="1"/>
  <c r="W58" i="1"/>
  <c r="V58" i="1"/>
  <c r="X57" i="1"/>
  <c r="W57" i="1"/>
  <c r="V57" i="1"/>
  <c r="X56" i="1"/>
  <c r="W56" i="1"/>
  <c r="V56" i="1"/>
  <c r="X55" i="1"/>
  <c r="W55" i="1"/>
  <c r="V55" i="1"/>
  <c r="X54" i="1"/>
  <c r="W54" i="1"/>
  <c r="V54" i="1"/>
  <c r="X53" i="1"/>
  <c r="W53" i="1"/>
  <c r="V53" i="1"/>
  <c r="X52" i="1"/>
  <c r="W52" i="1"/>
  <c r="V52" i="1"/>
  <c r="E61" i="1" l="1"/>
  <c r="T62" i="1"/>
  <c r="E62" i="1" s="1"/>
  <c r="G61" i="1"/>
  <c r="E60" i="1"/>
  <c r="H60" i="1"/>
  <c r="X19" i="1" l="1"/>
  <c r="W19" i="1"/>
  <c r="Y19" i="1"/>
  <c r="T19" i="1" l="1"/>
  <c r="BC19" i="1"/>
  <c r="AX19" i="1"/>
  <c r="AS19" i="1"/>
  <c r="AN19" i="1"/>
  <c r="AI19" i="1"/>
  <c r="AD19" i="1"/>
  <c r="O19" i="1"/>
  <c r="J19" i="1"/>
  <c r="I19" i="1"/>
  <c r="H19" i="1"/>
  <c r="G19" i="1"/>
  <c r="F19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19" i="1" l="1"/>
  <c r="E65" i="1"/>
  <c r="BC64" i="1" l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64" i="1" l="1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E72" i="1" l="1"/>
  <c r="Y68" i="1" l="1"/>
  <c r="BC68" i="1"/>
  <c r="AX68" i="1"/>
  <c r="AS68" i="1"/>
  <c r="AN68" i="1"/>
  <c r="AI68" i="1"/>
  <c r="AD68" i="1"/>
  <c r="T68" i="1"/>
  <c r="O68" i="1"/>
  <c r="J68" i="1"/>
  <c r="I68" i="1"/>
  <c r="H68" i="1"/>
  <c r="G68" i="1"/>
  <c r="F68" i="1"/>
  <c r="E68" i="1" l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BC70" i="1"/>
  <c r="AX70" i="1"/>
  <c r="AS70" i="1"/>
  <c r="AN70" i="1"/>
  <c r="AN69" i="1" s="1"/>
  <c r="AN67" i="1" s="1"/>
  <c r="AI70" i="1"/>
  <c r="AD70" i="1"/>
  <c r="Y70" i="1"/>
  <c r="T70" i="1"/>
  <c r="T69" i="1" s="1"/>
  <c r="T67" i="1" s="1"/>
  <c r="O70" i="1"/>
  <c r="J70" i="1"/>
  <c r="I70" i="1"/>
  <c r="H70" i="1"/>
  <c r="G70" i="1"/>
  <c r="F70" i="1"/>
  <c r="BG69" i="1"/>
  <c r="BG67" i="1" s="1"/>
  <c r="BF69" i="1"/>
  <c r="BF67" i="1" s="1"/>
  <c r="BE69" i="1"/>
  <c r="BE67" i="1" s="1"/>
  <c r="BD69" i="1"/>
  <c r="BD67" i="1" s="1"/>
  <c r="BB69" i="1"/>
  <c r="BB67" i="1" s="1"/>
  <c r="BA69" i="1"/>
  <c r="BA67" i="1" s="1"/>
  <c r="AZ69" i="1"/>
  <c r="AZ67" i="1" s="1"/>
  <c r="AY69" i="1"/>
  <c r="AY67" i="1" s="1"/>
  <c r="AW69" i="1"/>
  <c r="AW67" i="1" s="1"/>
  <c r="AV69" i="1"/>
  <c r="AV67" i="1" s="1"/>
  <c r="AU69" i="1"/>
  <c r="AU67" i="1" s="1"/>
  <c r="AT69" i="1"/>
  <c r="AT67" i="1" s="1"/>
  <c r="AR69" i="1"/>
  <c r="AR67" i="1" s="1"/>
  <c r="AQ69" i="1"/>
  <c r="AQ67" i="1" s="1"/>
  <c r="AP69" i="1"/>
  <c r="AP67" i="1" s="1"/>
  <c r="AO69" i="1"/>
  <c r="AO67" i="1" s="1"/>
  <c r="AM69" i="1"/>
  <c r="AM67" i="1" s="1"/>
  <c r="AL69" i="1"/>
  <c r="AL67" i="1" s="1"/>
  <c r="AK69" i="1"/>
  <c r="AK67" i="1" s="1"/>
  <c r="AJ69" i="1"/>
  <c r="AJ67" i="1" s="1"/>
  <c r="AH69" i="1"/>
  <c r="AH67" i="1" s="1"/>
  <c r="AG69" i="1"/>
  <c r="AG67" i="1" s="1"/>
  <c r="AF69" i="1"/>
  <c r="AF67" i="1" s="1"/>
  <c r="AE69" i="1"/>
  <c r="AE67" i="1" s="1"/>
  <c r="AC69" i="1"/>
  <c r="AC67" i="1" s="1"/>
  <c r="AB69" i="1"/>
  <c r="AB67" i="1" s="1"/>
  <c r="AA69" i="1"/>
  <c r="AA67" i="1" s="1"/>
  <c r="Z69" i="1"/>
  <c r="Z67" i="1" s="1"/>
  <c r="X69" i="1"/>
  <c r="X67" i="1" s="1"/>
  <c r="W69" i="1"/>
  <c r="W67" i="1" s="1"/>
  <c r="V69" i="1"/>
  <c r="V67" i="1" s="1"/>
  <c r="U69" i="1"/>
  <c r="U67" i="1" s="1"/>
  <c r="S69" i="1"/>
  <c r="S67" i="1" s="1"/>
  <c r="R69" i="1"/>
  <c r="R67" i="1" s="1"/>
  <c r="Q69" i="1"/>
  <c r="Q67" i="1" s="1"/>
  <c r="P69" i="1"/>
  <c r="P67" i="1" s="1"/>
  <c r="N69" i="1"/>
  <c r="N67" i="1" s="1"/>
  <c r="M69" i="1"/>
  <c r="M67" i="1" s="1"/>
  <c r="L69" i="1"/>
  <c r="L67" i="1" s="1"/>
  <c r="K69" i="1"/>
  <c r="K67" i="1" s="1"/>
  <c r="I69" i="1" l="1"/>
  <c r="I67" i="1" s="1"/>
  <c r="Y69" i="1"/>
  <c r="Y67" i="1" s="1"/>
  <c r="AS69" i="1"/>
  <c r="AS67" i="1" s="1"/>
  <c r="G69" i="1"/>
  <c r="G67" i="1" s="1"/>
  <c r="O69" i="1"/>
  <c r="O67" i="1" s="1"/>
  <c r="AI69" i="1"/>
  <c r="AI67" i="1" s="1"/>
  <c r="BC69" i="1"/>
  <c r="BC67" i="1" s="1"/>
  <c r="E71" i="1"/>
  <c r="E70" i="1"/>
  <c r="F69" i="1"/>
  <c r="F67" i="1" s="1"/>
  <c r="AD69" i="1"/>
  <c r="AD67" i="1" s="1"/>
  <c r="AX69" i="1"/>
  <c r="AX67" i="1" s="1"/>
  <c r="H69" i="1"/>
  <c r="H67" i="1" s="1"/>
  <c r="J69" i="1"/>
  <c r="J67" i="1" s="1"/>
  <c r="K10" i="1"/>
  <c r="L10" i="1"/>
  <c r="N10" i="1"/>
  <c r="P10" i="1"/>
  <c r="U10" i="1"/>
  <c r="V10" i="1"/>
  <c r="W10" i="1"/>
  <c r="X10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9" i="1" l="1"/>
  <c r="E67" i="1" s="1"/>
  <c r="E63" i="1"/>
  <c r="Z10" i="1"/>
  <c r="AA10" i="1"/>
  <c r="AB10" i="1"/>
  <c r="AC10" i="1"/>
  <c r="AE10" i="1"/>
  <c r="AF10" i="1"/>
  <c r="AG10" i="1"/>
  <c r="AH10" i="1"/>
  <c r="AJ10" i="1"/>
  <c r="AK10" i="1"/>
  <c r="AL10" i="1"/>
  <c r="AM10" i="1"/>
  <c r="AO10" i="1"/>
  <c r="AP10" i="1"/>
  <c r="AQ10" i="1"/>
  <c r="AR10" i="1"/>
  <c r="AT10" i="1"/>
  <c r="AU10" i="1"/>
  <c r="AV10" i="1"/>
  <c r="AW10" i="1"/>
  <c r="AY10" i="1"/>
  <c r="AZ10" i="1"/>
  <c r="BA10" i="1"/>
  <c r="BB10" i="1"/>
  <c r="BD10" i="1"/>
  <c r="BE10" i="1"/>
  <c r="BF10" i="1"/>
  <c r="BG10" i="1"/>
  <c r="BC59" i="1"/>
  <c r="AX59" i="1"/>
  <c r="AS59" i="1"/>
  <c r="AN59" i="1"/>
  <c r="AI59" i="1"/>
  <c r="AD59" i="1"/>
  <c r="Y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T56" i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C52" i="1"/>
  <c r="AX52" i="1"/>
  <c r="AS52" i="1"/>
  <c r="AN52" i="1"/>
  <c r="AI52" i="1"/>
  <c r="AD52" i="1"/>
  <c r="Y52" i="1"/>
  <c r="T52" i="1"/>
  <c r="O52" i="1"/>
  <c r="J52" i="1"/>
  <c r="I52" i="1"/>
  <c r="H52" i="1"/>
  <c r="G52" i="1"/>
  <c r="F52" i="1"/>
  <c r="E57" i="1" l="1"/>
  <c r="E52" i="1"/>
  <c r="E53" i="1"/>
  <c r="E59" i="1"/>
  <c r="E54" i="1"/>
  <c r="E55" i="1"/>
  <c r="E56" i="1"/>
  <c r="E58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E51" i="1" l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22" i="1"/>
  <c r="BC50" i="1" l="1"/>
  <c r="AX50" i="1"/>
  <c r="AS50" i="1"/>
  <c r="AN50" i="1"/>
  <c r="AI50" i="1"/>
  <c r="AD50" i="1"/>
  <c r="Y50" i="1"/>
  <c r="O50" i="1"/>
  <c r="J50" i="1"/>
  <c r="I50" i="1"/>
  <c r="H50" i="1"/>
  <c r="G50" i="1"/>
  <c r="F50" i="1"/>
  <c r="BC49" i="1"/>
  <c r="AX49" i="1"/>
  <c r="AS49" i="1"/>
  <c r="AN49" i="1"/>
  <c r="AI49" i="1"/>
  <c r="AD49" i="1"/>
  <c r="Y49" i="1"/>
  <c r="O49" i="1"/>
  <c r="J49" i="1"/>
  <c r="I49" i="1"/>
  <c r="H49" i="1"/>
  <c r="G49" i="1"/>
  <c r="F49" i="1"/>
  <c r="BC48" i="1"/>
  <c r="AX48" i="1"/>
  <c r="AS48" i="1"/>
  <c r="AN48" i="1"/>
  <c r="AI48" i="1"/>
  <c r="AD48" i="1"/>
  <c r="Y48" i="1"/>
  <c r="O48" i="1"/>
  <c r="J48" i="1"/>
  <c r="I48" i="1"/>
  <c r="H48" i="1"/>
  <c r="G48" i="1"/>
  <c r="F48" i="1"/>
  <c r="BC47" i="1"/>
  <c r="AX47" i="1"/>
  <c r="AS47" i="1"/>
  <c r="AN47" i="1"/>
  <c r="AI47" i="1"/>
  <c r="AD47" i="1"/>
  <c r="Y47" i="1"/>
  <c r="O47" i="1"/>
  <c r="J47" i="1"/>
  <c r="I47" i="1"/>
  <c r="H47" i="1"/>
  <c r="G47" i="1"/>
  <c r="F47" i="1"/>
  <c r="BC46" i="1"/>
  <c r="AX46" i="1"/>
  <c r="AS46" i="1"/>
  <c r="AN46" i="1"/>
  <c r="AI46" i="1"/>
  <c r="AD46" i="1"/>
  <c r="Y46" i="1"/>
  <c r="O46" i="1"/>
  <c r="J46" i="1"/>
  <c r="I46" i="1"/>
  <c r="H46" i="1"/>
  <c r="G46" i="1"/>
  <c r="F46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S43" i="1"/>
  <c r="R43" i="1"/>
  <c r="Q43" i="1"/>
  <c r="S42" i="1"/>
  <c r="R42" i="1"/>
  <c r="Q42" i="1"/>
  <c r="S41" i="1"/>
  <c r="R41" i="1"/>
  <c r="Q41" i="1"/>
  <c r="Q10" i="1" l="1"/>
  <c r="E50" i="1"/>
  <c r="E47" i="1"/>
  <c r="E49" i="1"/>
  <c r="E48" i="1"/>
  <c r="E46" i="1"/>
  <c r="E45" i="1"/>
  <c r="S39" i="1"/>
  <c r="R39" i="1"/>
  <c r="S10" i="1" l="1"/>
  <c r="R12" i="1"/>
  <c r="R10" i="1" l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E18" i="1" l="1"/>
  <c r="BC44" i="1"/>
  <c r="AX44" i="1"/>
  <c r="AS44" i="1"/>
  <c r="AN44" i="1"/>
  <c r="AI44" i="1"/>
  <c r="AD44" i="1"/>
  <c r="Y44" i="1"/>
  <c r="O44" i="1"/>
  <c r="J44" i="1"/>
  <c r="I44" i="1"/>
  <c r="H44" i="1"/>
  <c r="G44" i="1"/>
  <c r="F44" i="1"/>
  <c r="BC43" i="1"/>
  <c r="AX43" i="1"/>
  <c r="AS43" i="1"/>
  <c r="AN43" i="1"/>
  <c r="AI43" i="1"/>
  <c r="AD43" i="1"/>
  <c r="Y43" i="1"/>
  <c r="O43" i="1"/>
  <c r="J43" i="1"/>
  <c r="I43" i="1"/>
  <c r="H43" i="1"/>
  <c r="G43" i="1"/>
  <c r="F43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44" i="1"/>
  <c r="E42" i="1"/>
  <c r="O39" i="1"/>
  <c r="O40" i="1"/>
  <c r="O41" i="1"/>
  <c r="BC41" i="1"/>
  <c r="AX41" i="1"/>
  <c r="AS41" i="1"/>
  <c r="AN41" i="1"/>
  <c r="AI41" i="1"/>
  <c r="AD41" i="1"/>
  <c r="Y41" i="1"/>
  <c r="J41" i="1"/>
  <c r="I41" i="1"/>
  <c r="H41" i="1"/>
  <c r="G41" i="1"/>
  <c r="F41" i="1"/>
  <c r="E41" i="1" l="1"/>
  <c r="BC40" i="1" l="1"/>
  <c r="AX40" i="1"/>
  <c r="AS40" i="1"/>
  <c r="AN40" i="1"/>
  <c r="AI40" i="1"/>
  <c r="AD40" i="1"/>
  <c r="Y40" i="1"/>
  <c r="J40" i="1"/>
  <c r="I40" i="1"/>
  <c r="H40" i="1"/>
  <c r="G40" i="1"/>
  <c r="F40" i="1"/>
  <c r="E40" i="1" l="1"/>
  <c r="BC39" i="1"/>
  <c r="AX39" i="1"/>
  <c r="AS39" i="1"/>
  <c r="AN39" i="1"/>
  <c r="AI39" i="1"/>
  <c r="AD39" i="1"/>
  <c r="Y39" i="1"/>
  <c r="J39" i="1"/>
  <c r="I39" i="1"/>
  <c r="H39" i="1"/>
  <c r="G39" i="1"/>
  <c r="F39" i="1"/>
  <c r="E39" i="1" l="1"/>
  <c r="E10" i="2"/>
  <c r="M14" i="1" l="1"/>
  <c r="M12" i="1"/>
  <c r="BC38" i="1" l="1"/>
  <c r="AX38" i="1"/>
  <c r="AS38" i="1"/>
  <c r="AN38" i="1"/>
  <c r="AI38" i="1"/>
  <c r="AD38" i="1"/>
  <c r="Y38" i="1"/>
  <c r="O38" i="1"/>
  <c r="J38" i="1"/>
  <c r="I38" i="1"/>
  <c r="H38" i="1"/>
  <c r="G38" i="1"/>
  <c r="F38" i="1"/>
  <c r="BC37" i="1"/>
  <c r="AX37" i="1"/>
  <c r="AS37" i="1"/>
  <c r="AN37" i="1"/>
  <c r="AI37" i="1"/>
  <c r="AD37" i="1"/>
  <c r="Y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BC32" i="1"/>
  <c r="AX32" i="1"/>
  <c r="AS32" i="1"/>
  <c r="AN32" i="1"/>
  <c r="AI32" i="1"/>
  <c r="AD32" i="1"/>
  <c r="Y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O31" i="1"/>
  <c r="J31" i="1"/>
  <c r="I31" i="1"/>
  <c r="H31" i="1"/>
  <c r="G31" i="1"/>
  <c r="F31" i="1"/>
  <c r="BC30" i="1"/>
  <c r="AX30" i="1"/>
  <c r="AS30" i="1"/>
  <c r="AN30" i="1"/>
  <c r="AI30" i="1"/>
  <c r="AD30" i="1"/>
  <c r="Y30" i="1"/>
  <c r="O30" i="1"/>
  <c r="J30" i="1"/>
  <c r="I30" i="1"/>
  <c r="H30" i="1"/>
  <c r="G30" i="1"/>
  <c r="F30" i="1"/>
  <c r="E32" i="1" l="1"/>
  <c r="E33" i="1"/>
  <c r="E38" i="1"/>
  <c r="E36" i="1"/>
  <c r="E30" i="1"/>
  <c r="E35" i="1"/>
  <c r="E37" i="1"/>
  <c r="E34" i="1"/>
  <c r="E31" i="1"/>
  <c r="M10" i="1"/>
  <c r="J29" i="1" l="1"/>
  <c r="BC29" i="1"/>
  <c r="AX29" i="1"/>
  <c r="AS29" i="1"/>
  <c r="AN29" i="1"/>
  <c r="AI29" i="1"/>
  <c r="AD29" i="1"/>
  <c r="Y29" i="1"/>
  <c r="O29" i="1"/>
  <c r="I29" i="1"/>
  <c r="H29" i="1"/>
  <c r="G29" i="1"/>
  <c r="F29" i="1"/>
  <c r="BC28" i="1"/>
  <c r="AX28" i="1"/>
  <c r="AS28" i="1"/>
  <c r="AN28" i="1"/>
  <c r="AI28" i="1"/>
  <c r="AD28" i="1"/>
  <c r="Y28" i="1"/>
  <c r="O28" i="1"/>
  <c r="J28" i="1"/>
  <c r="I28" i="1"/>
  <c r="H28" i="1"/>
  <c r="G28" i="1"/>
  <c r="F28" i="1"/>
  <c r="BC27" i="1"/>
  <c r="AX27" i="1"/>
  <c r="AS27" i="1"/>
  <c r="AN27" i="1"/>
  <c r="AI27" i="1"/>
  <c r="AD27" i="1"/>
  <c r="Y27" i="1"/>
  <c r="O27" i="1"/>
  <c r="J27" i="1"/>
  <c r="I27" i="1"/>
  <c r="H27" i="1"/>
  <c r="G27" i="1"/>
  <c r="F27" i="1"/>
  <c r="E28" i="1" l="1"/>
  <c r="E29" i="1"/>
  <c r="E27" i="1"/>
  <c r="O16" i="1"/>
  <c r="T16" i="1"/>
  <c r="Y16" i="1"/>
  <c r="AD16" i="1"/>
  <c r="AI16" i="1"/>
  <c r="AN16" i="1"/>
  <c r="AS16" i="1"/>
  <c r="AX16" i="1"/>
  <c r="BC16" i="1"/>
  <c r="O17" i="1"/>
  <c r="T17" i="1"/>
  <c r="Y17" i="1"/>
  <c r="AD17" i="1"/>
  <c r="AI17" i="1"/>
  <c r="AN17" i="1"/>
  <c r="AS17" i="1"/>
  <c r="AX17" i="1"/>
  <c r="BC17" i="1"/>
  <c r="BC26" i="1"/>
  <c r="AX26" i="1"/>
  <c r="AS26" i="1"/>
  <c r="AN26" i="1"/>
  <c r="AI26" i="1"/>
  <c r="AD26" i="1"/>
  <c r="Y26" i="1"/>
  <c r="O26" i="1"/>
  <c r="J26" i="1"/>
  <c r="I26" i="1"/>
  <c r="H26" i="1"/>
  <c r="G26" i="1"/>
  <c r="F26" i="1"/>
  <c r="E26" i="1" l="1"/>
  <c r="J17" i="1"/>
  <c r="E17" i="1" s="1"/>
  <c r="I17" i="1"/>
  <c r="H17" i="1"/>
  <c r="G17" i="1"/>
  <c r="F17" i="1"/>
  <c r="F16" i="1" l="1"/>
  <c r="G16" i="1"/>
  <c r="H16" i="1"/>
  <c r="I16" i="1"/>
  <c r="J16" i="1"/>
  <c r="E16" i="1" s="1"/>
  <c r="J23" i="1"/>
  <c r="J24" i="1"/>
  <c r="J25" i="1"/>
  <c r="J22" i="1"/>
  <c r="F22" i="1"/>
  <c r="G22" i="1"/>
  <c r="H22" i="1"/>
  <c r="I22" i="1"/>
  <c r="O22" i="1"/>
  <c r="Y22" i="1"/>
  <c r="AD22" i="1"/>
  <c r="AI22" i="1"/>
  <c r="AN22" i="1"/>
  <c r="AS22" i="1"/>
  <c r="AX22" i="1"/>
  <c r="BC22" i="1"/>
  <c r="F23" i="1"/>
  <c r="G23" i="1"/>
  <c r="H23" i="1"/>
  <c r="I23" i="1"/>
  <c r="O23" i="1"/>
  <c r="Y23" i="1"/>
  <c r="AD23" i="1"/>
  <c r="AI23" i="1"/>
  <c r="AN23" i="1"/>
  <c r="AS23" i="1"/>
  <c r="AX23" i="1"/>
  <c r="BC23" i="1"/>
  <c r="F24" i="1"/>
  <c r="G24" i="1"/>
  <c r="H24" i="1"/>
  <c r="I24" i="1"/>
  <c r="O24" i="1"/>
  <c r="Y24" i="1"/>
  <c r="AD24" i="1"/>
  <c r="AI24" i="1"/>
  <c r="AN24" i="1"/>
  <c r="AS24" i="1"/>
  <c r="AX24" i="1"/>
  <c r="BC24" i="1"/>
  <c r="F25" i="1"/>
  <c r="G25" i="1"/>
  <c r="H25" i="1"/>
  <c r="I25" i="1"/>
  <c r="O25" i="1"/>
  <c r="Y25" i="1"/>
  <c r="AD25" i="1"/>
  <c r="AI25" i="1"/>
  <c r="AN25" i="1"/>
  <c r="AS25" i="1"/>
  <c r="AX25" i="1"/>
  <c r="BC25" i="1"/>
  <c r="E25" i="1" l="1"/>
  <c r="E24" i="1"/>
  <c r="E23" i="1"/>
  <c r="F12" i="1"/>
  <c r="F13" i="1"/>
  <c r="F14" i="1"/>
  <c r="F15" i="1"/>
  <c r="F11" i="1" l="1"/>
  <c r="F10" i="1"/>
  <c r="G12" i="1" l="1"/>
  <c r="H12" i="1"/>
  <c r="I12" i="1"/>
  <c r="G13" i="1"/>
  <c r="H13" i="1"/>
  <c r="I13" i="1"/>
  <c r="G14" i="1"/>
  <c r="H14" i="1"/>
  <c r="I14" i="1"/>
  <c r="G15" i="1"/>
  <c r="H15" i="1"/>
  <c r="I15" i="1"/>
  <c r="H11" i="1" l="1"/>
  <c r="I11" i="1"/>
  <c r="G11" i="1"/>
  <c r="G10" i="1" s="1"/>
  <c r="I10" i="1"/>
  <c r="H10" i="1"/>
  <c r="T12" i="1"/>
  <c r="T13" i="1"/>
  <c r="T14" i="1"/>
  <c r="T15" i="1"/>
  <c r="Y12" i="1"/>
  <c r="Y13" i="1"/>
  <c r="Y14" i="1"/>
  <c r="Y15" i="1"/>
  <c r="AD12" i="1"/>
  <c r="AD13" i="1"/>
  <c r="AD14" i="1"/>
  <c r="AD15" i="1"/>
  <c r="AI12" i="1"/>
  <c r="AI13" i="1"/>
  <c r="AI14" i="1"/>
  <c r="AI15" i="1"/>
  <c r="AN12" i="1"/>
  <c r="AN13" i="1"/>
  <c r="AN14" i="1"/>
  <c r="AN15" i="1"/>
  <c r="AS12" i="1"/>
  <c r="AS13" i="1"/>
  <c r="AS14" i="1"/>
  <c r="AS15" i="1"/>
  <c r="AX12" i="1"/>
  <c r="AX13" i="1"/>
  <c r="AX14" i="1"/>
  <c r="AX15" i="1"/>
  <c r="BC12" i="1"/>
  <c r="BC13" i="1"/>
  <c r="BC14" i="1"/>
  <c r="BC15" i="1"/>
  <c r="AX11" i="1" l="1"/>
  <c r="AN11" i="1"/>
  <c r="AD11" i="1"/>
  <c r="T11" i="1"/>
  <c r="T10" i="1" s="1"/>
  <c r="BC11" i="1"/>
  <c r="AS11" i="1"/>
  <c r="AI11" i="1"/>
  <c r="AI10" i="1" s="1"/>
  <c r="Y11" i="1"/>
  <c r="Y10" i="1" s="1"/>
  <c r="BC10" i="1"/>
  <c r="AN10" i="1"/>
  <c r="AS10" i="1"/>
  <c r="AD10" i="1"/>
  <c r="AX10" i="1"/>
  <c r="O15" i="1"/>
  <c r="O14" i="1"/>
  <c r="O13" i="1"/>
  <c r="O12" i="1"/>
  <c r="O11" i="1" s="1"/>
  <c r="J15" i="1"/>
  <c r="J14" i="1"/>
  <c r="J13" i="1"/>
  <c r="J12" i="1"/>
  <c r="J11" i="1" s="1"/>
  <c r="J10" i="1" l="1"/>
  <c r="O10" i="1"/>
  <c r="E15" i="1"/>
  <c r="E12" i="1"/>
  <c r="E11" i="1" s="1"/>
  <c r="E14" i="1"/>
  <c r="E13" i="1"/>
  <c r="E22" i="1" l="1"/>
  <c r="E10" i="1" l="1"/>
</calcChain>
</file>

<file path=xl/sharedStrings.xml><?xml version="1.0" encoding="utf-8"?>
<sst xmlns="http://schemas.openxmlformats.org/spreadsheetml/2006/main" count="371" uniqueCount="180">
  <si>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</si>
  <si>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</si>
  <si>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</si>
  <si>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</si>
  <si>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</si>
  <si>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</si>
  <si>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</si>
  <si>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</si>
  <si>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</si>
  <si>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</si>
  <si>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</si>
  <si>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</si>
  <si>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</si>
  <si>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</si>
  <si>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</si>
  <si>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</si>
  <si>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</si>
  <si>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</si>
  <si>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</si>
  <si>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</si>
  <si>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</si>
  <si>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</si>
  <si>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</si>
  <si>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</si>
  <si>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</si>
  <si>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</si>
  <si>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</si>
  <si>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</si>
  <si>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</si>
  <si>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1.3</t>
  </si>
  <si>
    <t>ИТОГО</t>
  </si>
  <si>
    <t>1.4</t>
  </si>
  <si>
    <t>единица</t>
  </si>
  <si>
    <t>Всего на 2021-2030 годы (тыс. руб.)</t>
  </si>
  <si>
    <t>Перечень целевых показателей муниципальной программы «Развитие энергетики муниципального района «Заполярный район» на 2021-2030 годы»</t>
  </si>
  <si>
    <t>Приложение 1 к муниципальной программе «Развитие энергетики муниципального района «Заполярный район» на 2021-2030 годы»</t>
  </si>
  <si>
    <t>Перечень мероприятий муниципальной программы «Развитие энергетики муниципального района «Заполярный район» на 2021-2030 годы»</t>
  </si>
  <si>
    <t>Приложение 2 к  муниципальной программе «Развитие энергетики муниципального района «Заполярный район» на 2021-2030 годы»</t>
  </si>
  <si>
    <t>Энергосбережение и повышение энергетической эффективности</t>
  </si>
  <si>
    <t>МКУ ЗР "Северное"</t>
  </si>
  <si>
    <t>Разработка проектной документации на реконструкцию ЛЭП в п. Амдерма</t>
  </si>
  <si>
    <t>Разработка проектной документации на капитальный ремонт ЛЭП п. Усть-Кара</t>
  </si>
  <si>
    <t>Раздел 1. Энергоснабжение и повышение энергетической эффективности</t>
  </si>
  <si>
    <t>Количество разработанных проектов на строительство, реконструкцию и ремонт объектов электроэнергетики</t>
  </si>
  <si>
    <t>Разработка проектно-сметной документации на строительство ЛЭП 0,4 кВ в п. Хонгурей</t>
  </si>
  <si>
    <t>Разработка проектно-сметной документации на строительство ЛЭП 0,4 кВ в д. Каменка</t>
  </si>
  <si>
    <t>Объем финансирования (тыс.руб.), в том числе</t>
  </si>
  <si>
    <t>1.6</t>
  </si>
  <si>
    <t>1.7</t>
  </si>
  <si>
    <t>1.8</t>
  </si>
  <si>
    <t>Раздел 2. Подготовка объектов коммунальной инфраструктуры к осенне-зимнему периоду</t>
  </si>
  <si>
    <t>2</t>
  </si>
  <si>
    <t>2.1</t>
  </si>
  <si>
    <t>Протяженность реконструированных и отремонтированных линий электропередач</t>
  </si>
  <si>
    <t>километр</t>
  </si>
  <si>
    <t>Подготовка объектов коммунальной инфраструктуры к осенне-зимнему периоду</t>
  </si>
  <si>
    <t>2.2</t>
  </si>
  <si>
    <t>2.3</t>
  </si>
  <si>
    <t>2.4</t>
  </si>
  <si>
    <t>2.5</t>
  </si>
  <si>
    <t>Капитальный   ремонт  участка ЛЭП в п. Харута</t>
  </si>
  <si>
    <t>Капитальный ремонт участка тепловой сети от котельной № 3 до здания интерната в с. Великовисочное</t>
  </si>
  <si>
    <t>Капитальный ремонт тепловой сети к ИЖД в с.Несь</t>
  </si>
  <si>
    <t>Установка ГРПБ (газорегуляторный пункт блочный) в с. Тельвиска</t>
  </si>
  <si>
    <t>МП ЗР "СЖКС"</t>
  </si>
  <si>
    <t xml:space="preserve">Протяженность реконструированных и отремонтированных тепловых сетей </t>
  </si>
  <si>
    <t>Ремонт высоковольтной ЛЭП 6 кВ п. Красное</t>
  </si>
  <si>
    <t>Администрация поселения</t>
  </si>
  <si>
    <t>Подключение объекта капитального строительства по ул. Озерная д.4 в д. Андег к тепловым сетям в индивидуальном порядке</t>
  </si>
  <si>
    <t>2.6</t>
  </si>
  <si>
    <t>Количество подключенных объектов к тепловым сетям</t>
  </si>
  <si>
    <t>Приобретение и доставка резервуаров объёмом 50 куб. м. в п. Варнек</t>
  </si>
  <si>
    <t>2.7</t>
  </si>
  <si>
    <t>Приобретение и доставка резервуаров объёмом 100 куб. м. в п. Каратайка</t>
  </si>
  <si>
    <t>2.8</t>
  </si>
  <si>
    <t>2.9</t>
  </si>
  <si>
    <t>Приобретение и доставка резервуаров объёмом 50 куб. м. в с. Коткино</t>
  </si>
  <si>
    <t>Количество приобретенных емкостей для хранения топлива</t>
  </si>
  <si>
    <t>Капитальный ремонт участка тепловой сети от котельной № 1 до ТК1 в   с. Великовисочное</t>
  </si>
  <si>
    <t>Поставка аварийного запаса электросетевого оборудования и материалов</t>
  </si>
  <si>
    <t>Капитальный ремонт котельной в с. Несь</t>
  </si>
  <si>
    <t>Капитальный ремонт котельной в п. Харута</t>
  </si>
  <si>
    <t>Капитальный ремонт котельной № 1 в с. Великовисочное</t>
  </si>
  <si>
    <t>Капитальный ремонт кровли здания ДЭС в с. Оксино</t>
  </si>
  <si>
    <t>Капитальный ремонт кровли здания ДЭС в с. Ома</t>
  </si>
  <si>
    <t>Капитальный ремонт тепловой сети в с. Оксино</t>
  </si>
  <si>
    <t>Капитальный ремонт участка тепловой сети котельной № 9 ДК п. Красное, центральная библиотека, детский сад п. Красное</t>
  </si>
  <si>
    <t>Поставка, монтаж и пуско-наладочные работы блочной транспортабельной автоматизированной котельной в с. Тельвиска</t>
  </si>
  <si>
    <t>2.10</t>
  </si>
  <si>
    <t>2.11</t>
  </si>
  <si>
    <t>2.12</t>
  </si>
  <si>
    <t>2.13</t>
  </si>
  <si>
    <t>2.14</t>
  </si>
  <si>
    <t>2.15</t>
  </si>
  <si>
    <t>2.16</t>
  </si>
  <si>
    <t>2.17</t>
  </si>
  <si>
    <t>Количество поставленных объектов теплоэнергетики</t>
  </si>
  <si>
    <t>Количество объектов электро- и теплоэнергетики, в которых проведен ремонт</t>
  </si>
  <si>
    <t>2.18</t>
  </si>
  <si>
    <t>2.19</t>
  </si>
  <si>
    <t>Количество построенных (приобретенных) объектов электроэнергетики</t>
  </si>
  <si>
    <t>2.20</t>
  </si>
  <si>
    <t>2.21</t>
  </si>
  <si>
    <t>Приобретение и доставка резервуаров объёмом 50 куб. м. в с. Шойна</t>
  </si>
  <si>
    <t>2.22</t>
  </si>
  <si>
    <t>2.23</t>
  </si>
  <si>
    <t>Протяженность отремонтированных сетей водоснабжения</t>
  </si>
  <si>
    <t>Капитальный ремонт наружных сетей теплоснабжения, горячего и холодного водоснабжения в п. Амдерма</t>
  </si>
  <si>
    <t>Капитальный ремонт ДЭС с. Ома</t>
  </si>
  <si>
    <t>Капитальный ремонт ЛЭП в д. Белушье</t>
  </si>
  <si>
    <t>Ремонт высоковольтной ЛЭП 6 кВ. и ТП № 1 в п. Красное</t>
  </si>
  <si>
    <t>Поставка дизель-генераторных установок АД-60 в количестве 2 единиц  и АД-100 в количестве 2 единиц в п. Варнек</t>
  </si>
  <si>
    <t>Капитальный ремонт котельной № 1 в п. Усть-Кара (замена котлов)</t>
  </si>
  <si>
    <t>Капитальный ремонт котельной № 1 в с. Коткино (замена дымовой трубы)</t>
  </si>
  <si>
    <t>Капитальный ремонт кровли ДЭС д. Щелино</t>
  </si>
  <si>
    <t>Капитальный ремонт участка тепловой сети к зданию ДК с. Оксино</t>
  </si>
  <si>
    <t>Капитальный ремонт котельной № 2 в п. Харута (замена дымовой трубы)</t>
  </si>
  <si>
    <t>Капитальный ремонт котельной № 3 в с. Великовисочное (замена котла)</t>
  </si>
  <si>
    <t>Капитальный ремонт кровли ДЭС д. Тошвиска</t>
  </si>
  <si>
    <t>2.24</t>
  </si>
  <si>
    <t>2.25</t>
  </si>
  <si>
    <t>2.26</t>
  </si>
  <si>
    <t>2.27</t>
  </si>
  <si>
    <t>2.28</t>
  </si>
  <si>
    <t>2.29</t>
  </si>
  <si>
    <t>2.30</t>
  </si>
  <si>
    <t>объект</t>
  </si>
  <si>
    <t>2.31</t>
  </si>
  <si>
    <t>Монтаж и пуско-наладочные работы транспортабельного теплогенератора ТТГ(ж) в с. Несь</t>
  </si>
  <si>
    <t>2.32</t>
  </si>
  <si>
    <t>2.33</t>
  </si>
  <si>
    <t>2.34</t>
  </si>
  <si>
    <t>Капитальный ремонт участков тепловой сети от ТК1 до ТК3 котельной № 1 и от ТК1 до здания «Орбита» котельной № 3 в с. Тельвиска</t>
  </si>
  <si>
    <t>Капитальный ремонт участка тепловой сети от ИЖД № 14 по ул. Центральная до ТК № 7 в д. Макарово</t>
  </si>
  <si>
    <t>Капитальный ремонт здания ДЭС в д. Осколково</t>
  </si>
  <si>
    <t>Капитальный ремонт участков ЛЭП от ТП №1 до ТП № 2 и от ТП № 1до ТП № 3по ул. Лесная в д. Андег</t>
  </si>
  <si>
    <t>Капитальный ремонт участков ЛЭП от ТП № 1 до ТП № 2, и от ТП № 1 до ТП № 3 в с. Оксино</t>
  </si>
  <si>
    <t>Капитальный ремонт подпиточной воды с заменой накопительной емкости в котельной №1 с. Оксино</t>
  </si>
  <si>
    <t>Капитальный ремонт тепловых колодцев ТК 4, ТК 5, ТК 6 и ТК 7 с заменой арматуры в п. Хорей-Вер</t>
  </si>
  <si>
    <t>2.35</t>
  </si>
  <si>
    <t>2.36</t>
  </si>
  <si>
    <t>2.37</t>
  </si>
  <si>
    <t>2.38</t>
  </si>
  <si>
    <t>2.39</t>
  </si>
  <si>
    <t>2.40</t>
  </si>
  <si>
    <t>2.41</t>
  </si>
  <si>
    <t>Выполнение работ по изготовлению, доставке и монтажу быстровозводимого здания ДЭС в п. Хорей-Вер</t>
  </si>
  <si>
    <t>-</t>
  </si>
  <si>
    <t>Количество быстровозводимых модульных зданий под
объекты коммунальной инфраструктуры</t>
  </si>
  <si>
    <t>3</t>
  </si>
  <si>
    <t>3.1</t>
  </si>
  <si>
    <t>выявление бесхозяйных объектов недвижимого имущества, используемых для передачи энергетических ресурсов (включая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</si>
  <si>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 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</si>
  <si>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УМИ Администрации ЗР</t>
  </si>
  <si>
    <t>Установка 4 ветрогенераторов в д. Кия</t>
  </si>
  <si>
    <t>4</t>
  </si>
  <si>
    <t>4.1</t>
  </si>
  <si>
    <t>4.2</t>
  </si>
  <si>
    <t>Раздел 4. Иные мероприятия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</si>
  <si>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</si>
  <si>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%</t>
  </si>
  <si>
    <t>4.3</t>
  </si>
  <si>
    <t xml:space="preserve">стимулирование производителей и потребителей энергетических ресурсов, организаций, осуществляющих передачу энергетических ресурсов, проведение мероприятий по энергосбережению, повышение энергетической эффективности и сокращение потерь энергетических ресурсов
</t>
  </si>
  <si>
    <t>2.42</t>
  </si>
  <si>
    <t>Поставка, монтаж модульного здания и обвязка технологического оборудования для нужд котельной в с. Несь</t>
  </si>
  <si>
    <t>2.43</t>
  </si>
  <si>
    <t>Поставка и монтаж основного и вспомогательного котельного оборудования в котельную № 2 в с. Оксино</t>
  </si>
  <si>
    <t>Приобретение участка высоковольтной ЛЭП 10 кВ в с. Несь Сельского поселения «Канинский сельсовет» ЗР НАО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</si>
  <si>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сельского поселения</t>
  </si>
  <si>
    <t>Количество объектов капитального строительства, по которым необходимо получение технических условий на присоединение к сетям электроснабжения</t>
  </si>
  <si>
    <t>Количество котельных, для которых поставлено котельное оборудование</t>
  </si>
  <si>
    <t xml:space="preserve">Капитальный ремонт котельной № 1 в п. Каратайка </t>
  </si>
  <si>
    <t>2.44</t>
  </si>
  <si>
    <t>1.5</t>
  </si>
  <si>
    <t>Капитальный ремонт здания центральной котельной в с. Тельвиска</t>
  </si>
  <si>
    <t>Капитальный ремонт здания котельной "Орбита" в с. Тельвиска</t>
  </si>
  <si>
    <t>Капитальный ремонт котельной в п. Амдерма</t>
  </si>
  <si>
    <t>1.9</t>
  </si>
  <si>
    <t>Строительство ЛЭП 0,4 кВ в п. Хонгурей Сельского поселения "Пустозерский сельсовет" ЗР НАО</t>
  </si>
  <si>
    <t>2.45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</si>
</sst>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\ _₽_-;\-* #,##0.0\ _₽_-;_-* &quot;-&quot;?\ _₽_-;_-@_-"/>
    <numFmt numFmtId="170" formatCode="_-* #,##0.0_р_._-;\-* #,##0.0_р_._-;_-* &quot;-&quot;??_р_._-;_-@_-"/>
    <numFmt numFmtId="171" formatCode="_-* #,##0\ _₽_-;\-* #,##0\ _₽_-;_-* &quot;-&quot;??\ _₽_-;_-@_-"/>
    <numFmt numFmtId="172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3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justify" vertical="center" wrapText="1"/>
    </xf>
    <xf numFmtId="170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8" fillId="0" borderId="0" xfId="2" applyFont="1" applyFill="1"/>
    <xf numFmtId="169" fontId="3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70" fontId="3" fillId="0" borderId="1" xfId="1" applyNumberFormat="1" applyFont="1" applyFill="1" applyBorder="1" applyAlignment="1">
      <alignment vertical="center"/>
    </xf>
    <xf numFmtId="169" fontId="3" fillId="0" borderId="1" xfId="1" applyNumberFormat="1" applyFont="1" applyFill="1" applyBorder="1" applyAlignment="1">
      <alignment vertical="center"/>
    </xf>
    <xf numFmtId="2" fontId="8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71" fontId="8" fillId="0" borderId="1" xfId="2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171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8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8" fontId="3" fillId="3" borderId="1" xfId="0" applyNumberFormat="1" applyFont="1" applyFill="1" applyBorder="1" applyAlignment="1">
      <alignment horizontal="right" vertical="center" wrapText="1"/>
    </xf>
    <xf numFmtId="168" fontId="11" fillId="0" borderId="1" xfId="0" applyNumberFormat="1" applyFont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wrapText="1"/>
    </xf>
    <xf numFmtId="168" fontId="3" fillId="0" borderId="1" xfId="0" applyNumberFormat="1" applyFont="1" applyBorder="1" applyAlignment="1">
      <alignment horizontal="right" vertical="center" wrapText="1"/>
    </xf>
    <xf numFmtId="168" fontId="12" fillId="2" borderId="1" xfId="0" applyNumberFormat="1" applyFont="1" applyFill="1" applyBorder="1" applyAlignment="1" applyProtection="1">
      <alignment horizontal="center" vertical="center" wrapText="1"/>
    </xf>
    <xf numFmtId="168" fontId="12" fillId="2" borderId="1" xfId="0" applyNumberFormat="1" applyFont="1" applyFill="1" applyBorder="1" applyAlignment="1">
      <alignment horizontal="center" vertical="center" wrapText="1"/>
    </xf>
    <xf numFmtId="168" fontId="12" fillId="2" borderId="1" xfId="1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169" fontId="11" fillId="0" borderId="1" xfId="0" applyNumberFormat="1" applyFont="1" applyBorder="1" applyAlignment="1">
      <alignment horizontal="right" vertical="center" wrapText="1"/>
    </xf>
    <xf numFmtId="169" fontId="3" fillId="3" borderId="1" xfId="0" applyNumberFormat="1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view="pageBreakPreview" topLeftCell="A4" zoomScaleNormal="100" zoomScaleSheetLayoutView="100" workbookViewId="0">
      <selection activeCell="G7" sqref="G7"/>
    </sheetView>
  </sheetViews>
  <sheetFormatPr defaultRowHeight="15" x14ac:dyDescent="0.25"/>
  <cols>
    <col min="1" max="1" width="30.140625" style="25" customWidth="1"/>
    <col min="2" max="2" width="28.140625" style="25" customWidth="1"/>
    <col min="3" max="3" width="13.28515625" style="25" customWidth="1"/>
    <col min="4" max="4" width="21.85546875" style="25" customWidth="1"/>
    <col min="5" max="8" width="9.140625" style="25"/>
    <col min="9" max="9" width="9.42578125" style="25" customWidth="1"/>
    <col min="10" max="16384" width="9.140625" style="25"/>
  </cols>
  <sheetData>
    <row r="1" spans="1:14" ht="52.5" customHeight="1" x14ac:dyDescent="0.25">
      <c r="A1" s="28"/>
      <c r="B1" s="28"/>
      <c r="C1" s="28"/>
      <c r="D1" s="28"/>
      <c r="E1" s="14"/>
      <c r="F1" s="14"/>
      <c r="G1" s="14"/>
      <c r="H1" s="14"/>
      <c r="I1" s="14"/>
      <c r="J1" s="65" t="s">
        <v>35</v>
      </c>
      <c r="K1" s="65"/>
      <c r="L1" s="65"/>
      <c r="M1" s="65"/>
      <c r="N1" s="65"/>
    </row>
    <row r="2" spans="1:14" x14ac:dyDescent="0.25">
      <c r="A2" s="66" t="s">
        <v>34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</row>
    <row r="3" spans="1:14" ht="36.75" customHeight="1" x14ac:dyDescent="0.25">
      <c r="A3" s="67" t="s">
        <v>22</v>
      </c>
      <c r="B3" s="67" t="s">
        <v>23</v>
      </c>
      <c r="C3" s="67" t="s">
        <v>24</v>
      </c>
      <c r="D3" s="67" t="s">
        <v>25</v>
      </c>
      <c r="E3" s="68" t="s">
        <v>26</v>
      </c>
      <c r="F3" s="69"/>
      <c r="G3" s="69"/>
      <c r="H3" s="69"/>
      <c r="I3" s="69"/>
      <c r="J3" s="69"/>
      <c r="K3" s="69"/>
      <c r="L3" s="69"/>
      <c r="M3" s="69"/>
      <c r="N3" s="70"/>
    </row>
    <row r="4" spans="1:14" ht="53.25" customHeight="1" x14ac:dyDescent="0.25">
      <c r="A4" s="67"/>
      <c r="B4" s="67"/>
      <c r="C4" s="67"/>
      <c r="D4" s="67"/>
      <c r="E4" s="29" t="s">
        <v>4</v>
      </c>
      <c r="F4" s="29" t="s">
        <v>5</v>
      </c>
      <c r="G4" s="29" t="s">
        <v>6</v>
      </c>
      <c r="H4" s="29" t="s">
        <v>7</v>
      </c>
      <c r="I4" s="29" t="s">
        <v>8</v>
      </c>
      <c r="J4" s="29" t="s">
        <v>9</v>
      </c>
      <c r="K4" s="29" t="s">
        <v>10</v>
      </c>
      <c r="L4" s="29" t="s">
        <v>11</v>
      </c>
      <c r="M4" s="29" t="s">
        <v>12</v>
      </c>
      <c r="N4" s="29" t="s">
        <v>13</v>
      </c>
    </row>
    <row r="5" spans="1:14" ht="45" x14ac:dyDescent="0.25">
      <c r="A5" s="60" t="s">
        <v>38</v>
      </c>
      <c r="B5" s="17" t="s">
        <v>100</v>
      </c>
      <c r="C5" s="27" t="s">
        <v>32</v>
      </c>
      <c r="D5" s="15">
        <v>1</v>
      </c>
      <c r="E5" s="34">
        <v>0</v>
      </c>
      <c r="F5" s="15">
        <v>4</v>
      </c>
      <c r="G5" s="41">
        <v>0</v>
      </c>
      <c r="H5" s="41">
        <v>2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</row>
    <row r="6" spans="1:14" ht="60" x14ac:dyDescent="0.25">
      <c r="A6" s="61"/>
      <c r="B6" s="17" t="s">
        <v>43</v>
      </c>
      <c r="C6" s="27" t="s">
        <v>32</v>
      </c>
      <c r="D6" s="15">
        <v>4</v>
      </c>
      <c r="E6" s="15">
        <v>2</v>
      </c>
      <c r="F6" s="41">
        <v>1</v>
      </c>
      <c r="G6" s="41">
        <v>0</v>
      </c>
      <c r="H6" s="41">
        <v>1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</row>
    <row r="7" spans="1:14" ht="60" x14ac:dyDescent="0.25">
      <c r="A7" s="61"/>
      <c r="B7" s="22" t="s">
        <v>53</v>
      </c>
      <c r="C7" s="23" t="s">
        <v>54</v>
      </c>
      <c r="D7" s="23">
        <v>0</v>
      </c>
      <c r="E7" s="23">
        <v>3.92</v>
      </c>
      <c r="F7" s="34">
        <v>3.16</v>
      </c>
      <c r="G7" s="42">
        <v>1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</row>
    <row r="8" spans="1:14" ht="90" x14ac:dyDescent="0.25">
      <c r="A8" s="61"/>
      <c r="B8" s="22" t="s">
        <v>169</v>
      </c>
      <c r="C8" s="23" t="s">
        <v>126</v>
      </c>
      <c r="D8" s="23">
        <v>0</v>
      </c>
      <c r="E8" s="35">
        <v>0</v>
      </c>
      <c r="F8" s="34">
        <v>0</v>
      </c>
      <c r="G8" s="41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</row>
    <row r="9" spans="1:14" ht="150" x14ac:dyDescent="0.25">
      <c r="A9" s="62"/>
      <c r="B9" s="22" t="s">
        <v>168</v>
      </c>
      <c r="C9" s="23" t="s">
        <v>160</v>
      </c>
      <c r="D9" s="23">
        <v>0</v>
      </c>
      <c r="E9" s="35">
        <v>0</v>
      </c>
      <c r="F9" s="34">
        <v>0</v>
      </c>
      <c r="G9" s="41">
        <v>0</v>
      </c>
      <c r="H9" s="42">
        <v>8.1999999999999993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</row>
    <row r="10" spans="1:14" ht="60" x14ac:dyDescent="0.25">
      <c r="A10" s="63" t="s">
        <v>55</v>
      </c>
      <c r="B10" s="22" t="s">
        <v>65</v>
      </c>
      <c r="C10" s="23" t="s">
        <v>54</v>
      </c>
      <c r="D10" s="23">
        <v>0</v>
      </c>
      <c r="E10" s="33">
        <f>(35+50+758+215+200)/1000</f>
        <v>1.258</v>
      </c>
      <c r="F10" s="42">
        <v>0.4</v>
      </c>
      <c r="G10" s="42">
        <v>0.3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</row>
    <row r="11" spans="1:14" ht="45" x14ac:dyDescent="0.25">
      <c r="A11" s="64"/>
      <c r="B11" s="22" t="s">
        <v>106</v>
      </c>
      <c r="C11" s="23" t="s">
        <v>54</v>
      </c>
      <c r="D11" s="23">
        <v>0</v>
      </c>
      <c r="E11" s="35">
        <v>0</v>
      </c>
      <c r="F11" s="34">
        <v>0.97299999999999998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</row>
    <row r="12" spans="1:14" ht="30" x14ac:dyDescent="0.25">
      <c r="A12" s="64"/>
      <c r="B12" s="22" t="s">
        <v>70</v>
      </c>
      <c r="C12" s="23" t="s">
        <v>32</v>
      </c>
      <c r="D12" s="23">
        <v>0</v>
      </c>
      <c r="E12" s="23">
        <v>1</v>
      </c>
      <c r="F12" s="35">
        <v>0</v>
      </c>
      <c r="G12" s="35">
        <v>0</v>
      </c>
      <c r="H12" s="35"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  <c r="N12" s="35">
        <v>0</v>
      </c>
    </row>
    <row r="13" spans="1:14" ht="45" x14ac:dyDescent="0.25">
      <c r="A13" s="64"/>
      <c r="B13" s="22" t="s">
        <v>77</v>
      </c>
      <c r="C13" s="23" t="s">
        <v>32</v>
      </c>
      <c r="D13" s="23">
        <v>3</v>
      </c>
      <c r="E13" s="23">
        <v>12</v>
      </c>
      <c r="F13" s="36">
        <v>6</v>
      </c>
      <c r="G13" s="35">
        <v>0</v>
      </c>
      <c r="H13" s="35">
        <v>0</v>
      </c>
      <c r="I13" s="35">
        <v>0</v>
      </c>
      <c r="J13" s="35">
        <v>0</v>
      </c>
      <c r="K13" s="35">
        <v>0</v>
      </c>
      <c r="L13" s="35">
        <v>0</v>
      </c>
      <c r="M13" s="35">
        <v>0</v>
      </c>
      <c r="N13" s="35">
        <v>0</v>
      </c>
    </row>
    <row r="14" spans="1:14" ht="45" x14ac:dyDescent="0.25">
      <c r="A14" s="64"/>
      <c r="B14" s="22" t="s">
        <v>97</v>
      </c>
      <c r="C14" s="23" t="s">
        <v>32</v>
      </c>
      <c r="D14" s="23">
        <v>0</v>
      </c>
      <c r="E14" s="23">
        <v>5</v>
      </c>
      <c r="F14" s="36">
        <v>7</v>
      </c>
      <c r="G14" s="36">
        <v>10</v>
      </c>
      <c r="H14" s="35">
        <v>0</v>
      </c>
      <c r="I14" s="35">
        <v>0</v>
      </c>
      <c r="J14" s="35">
        <v>0</v>
      </c>
      <c r="K14" s="35">
        <v>0</v>
      </c>
      <c r="L14" s="35">
        <v>0</v>
      </c>
      <c r="M14" s="35">
        <v>0</v>
      </c>
      <c r="N14" s="35">
        <v>0</v>
      </c>
    </row>
    <row r="15" spans="1:14" ht="75" x14ac:dyDescent="0.25">
      <c r="A15" s="64"/>
      <c r="B15" s="22" t="s">
        <v>148</v>
      </c>
      <c r="C15" s="23" t="s">
        <v>32</v>
      </c>
      <c r="D15" s="23">
        <v>0</v>
      </c>
      <c r="E15" s="23" t="s">
        <v>147</v>
      </c>
      <c r="F15" s="36">
        <v>0</v>
      </c>
      <c r="G15" s="36">
        <v>1</v>
      </c>
      <c r="H15" s="35">
        <v>0</v>
      </c>
      <c r="I15" s="35">
        <v>0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</row>
    <row r="16" spans="1:14" ht="30" x14ac:dyDescent="0.25">
      <c r="A16" s="64"/>
      <c r="B16" s="22" t="s">
        <v>96</v>
      </c>
      <c r="C16" s="23" t="s">
        <v>32</v>
      </c>
      <c r="D16" s="23">
        <v>0</v>
      </c>
      <c r="E16" s="23">
        <v>1</v>
      </c>
      <c r="F16" s="36">
        <v>0</v>
      </c>
      <c r="G16" s="36">
        <v>2</v>
      </c>
      <c r="H16" s="35">
        <v>0</v>
      </c>
      <c r="I16" s="35">
        <v>0</v>
      </c>
      <c r="J16" s="35">
        <v>0</v>
      </c>
      <c r="K16" s="35">
        <v>0</v>
      </c>
      <c r="L16" s="35">
        <v>0</v>
      </c>
      <c r="M16" s="35">
        <v>0</v>
      </c>
      <c r="N16" s="35">
        <v>0</v>
      </c>
    </row>
    <row r="17" spans="1:14" ht="45" x14ac:dyDescent="0.25">
      <c r="A17" s="64"/>
      <c r="B17" s="22" t="s">
        <v>170</v>
      </c>
      <c r="C17" s="23" t="s">
        <v>32</v>
      </c>
      <c r="D17" s="23">
        <v>0</v>
      </c>
      <c r="E17" s="36">
        <v>0</v>
      </c>
      <c r="F17" s="36">
        <v>0</v>
      </c>
      <c r="G17" s="36">
        <v>1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>
        <v>0</v>
      </c>
      <c r="N17" s="36">
        <v>0</v>
      </c>
    </row>
  </sheetData>
  <mergeCells count="9">
    <mergeCell ref="A5:A9"/>
    <mergeCell ref="A10:A1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72"/>
  <sheetViews>
    <sheetView view="pageBreakPreview" zoomScale="75" zoomScaleNormal="70" zoomScaleSheetLayoutView="75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I10" sqref="I10"/>
    </sheetView>
  </sheetViews>
  <sheetFormatPr defaultRowHeight="15.75" outlineLevelCol="1" x14ac:dyDescent="0.25"/>
  <cols>
    <col min="1" max="1" width="6.5703125" style="2" customWidth="1"/>
    <col min="2" max="2" width="46.7109375" style="1" customWidth="1"/>
    <col min="3" max="3" width="25" style="1" customWidth="1"/>
    <col min="4" max="4" width="20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28515625" style="1" hidden="1" customWidth="1" outlineLevel="1"/>
    <col min="17" max="17" width="16.42578125" style="1" customWidth="1"/>
    <col min="18" max="18" width="14.4257812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7" t="s">
        <v>37</v>
      </c>
      <c r="BF1" s="77"/>
      <c r="BG1" s="77"/>
    </row>
    <row r="2" spans="1:62" ht="25.5" customHeight="1" x14ac:dyDescent="0.25">
      <c r="BE2" s="77"/>
      <c r="BF2" s="77"/>
      <c r="BG2" s="77"/>
    </row>
    <row r="3" spans="1:62" ht="30.75" customHeight="1" x14ac:dyDescent="0.25">
      <c r="A3" s="79" t="s">
        <v>36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1"/>
      <c r="BE3" s="77"/>
      <c r="BF3" s="77"/>
      <c r="BG3" s="77"/>
      <c r="BH3" s="13"/>
      <c r="BI3" s="13"/>
      <c r="BJ3" s="13"/>
    </row>
    <row r="4" spans="1:62" x14ac:dyDescent="0.25">
      <c r="E4" s="3"/>
    </row>
    <row r="5" spans="1:62" ht="15.75" customHeight="1" x14ac:dyDescent="0.25">
      <c r="A5" s="80" t="s">
        <v>0</v>
      </c>
      <c r="B5" s="75" t="s">
        <v>1</v>
      </c>
      <c r="C5" s="75" t="s">
        <v>2</v>
      </c>
      <c r="D5" s="75" t="s">
        <v>3</v>
      </c>
      <c r="E5" s="78" t="s">
        <v>33</v>
      </c>
      <c r="F5" s="78"/>
      <c r="G5" s="78"/>
      <c r="H5" s="78"/>
      <c r="I5" s="78"/>
      <c r="J5" s="72" t="s">
        <v>46</v>
      </c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4"/>
    </row>
    <row r="6" spans="1:62" x14ac:dyDescent="0.25">
      <c r="A6" s="80"/>
      <c r="B6" s="75"/>
      <c r="C6" s="75"/>
      <c r="D6" s="75"/>
      <c r="E6" s="78"/>
      <c r="F6" s="78"/>
      <c r="G6" s="78"/>
      <c r="H6" s="78"/>
      <c r="I6" s="78"/>
      <c r="J6" s="78" t="s">
        <v>4</v>
      </c>
      <c r="K6" s="78"/>
      <c r="L6" s="78"/>
      <c r="M6" s="78"/>
      <c r="N6" s="78"/>
      <c r="O6" s="78" t="s">
        <v>5</v>
      </c>
      <c r="P6" s="78"/>
      <c r="Q6" s="78"/>
      <c r="R6" s="78"/>
      <c r="S6" s="78"/>
      <c r="T6" s="78" t="s">
        <v>6</v>
      </c>
      <c r="U6" s="78"/>
      <c r="V6" s="78"/>
      <c r="W6" s="78"/>
      <c r="X6" s="78"/>
      <c r="Y6" s="78" t="s">
        <v>7</v>
      </c>
      <c r="Z6" s="78"/>
      <c r="AA6" s="78"/>
      <c r="AB6" s="78"/>
      <c r="AC6" s="78"/>
      <c r="AD6" s="78" t="s">
        <v>8</v>
      </c>
      <c r="AE6" s="78"/>
      <c r="AF6" s="78"/>
      <c r="AG6" s="78"/>
      <c r="AH6" s="78"/>
      <c r="AI6" s="78" t="s">
        <v>9</v>
      </c>
      <c r="AJ6" s="78"/>
      <c r="AK6" s="78"/>
      <c r="AL6" s="78"/>
      <c r="AM6" s="78"/>
      <c r="AN6" s="78" t="s">
        <v>10</v>
      </c>
      <c r="AO6" s="78"/>
      <c r="AP6" s="78"/>
      <c r="AQ6" s="78"/>
      <c r="AR6" s="78"/>
      <c r="AS6" s="78" t="s">
        <v>11</v>
      </c>
      <c r="AT6" s="78"/>
      <c r="AU6" s="78"/>
      <c r="AV6" s="78"/>
      <c r="AW6" s="78"/>
      <c r="AX6" s="78" t="s">
        <v>12</v>
      </c>
      <c r="AY6" s="78"/>
      <c r="AZ6" s="78"/>
      <c r="BA6" s="78"/>
      <c r="BB6" s="78"/>
      <c r="BC6" s="78" t="s">
        <v>13</v>
      </c>
      <c r="BD6" s="78"/>
      <c r="BE6" s="78"/>
      <c r="BF6" s="78"/>
      <c r="BG6" s="78"/>
    </row>
    <row r="7" spans="1:62" x14ac:dyDescent="0.25">
      <c r="A7" s="80"/>
      <c r="B7" s="75"/>
      <c r="C7" s="75"/>
      <c r="D7" s="75"/>
      <c r="E7" s="75" t="s">
        <v>14</v>
      </c>
      <c r="F7" s="76" t="s">
        <v>15</v>
      </c>
      <c r="G7" s="76"/>
      <c r="H7" s="76"/>
      <c r="I7" s="76"/>
      <c r="J7" s="81" t="s">
        <v>14</v>
      </c>
      <c r="K7" s="76" t="s">
        <v>15</v>
      </c>
      <c r="L7" s="76"/>
      <c r="M7" s="76"/>
      <c r="N7" s="76"/>
      <c r="O7" s="81" t="s">
        <v>14</v>
      </c>
      <c r="P7" s="76" t="s">
        <v>15</v>
      </c>
      <c r="Q7" s="76"/>
      <c r="R7" s="76"/>
      <c r="S7" s="76"/>
      <c r="T7" s="81" t="s">
        <v>14</v>
      </c>
      <c r="U7" s="76" t="s">
        <v>15</v>
      </c>
      <c r="V7" s="76"/>
      <c r="W7" s="76"/>
      <c r="X7" s="76"/>
      <c r="Y7" s="81" t="s">
        <v>14</v>
      </c>
      <c r="Z7" s="76" t="s">
        <v>15</v>
      </c>
      <c r="AA7" s="76"/>
      <c r="AB7" s="76"/>
      <c r="AC7" s="76"/>
      <c r="AD7" s="81" t="s">
        <v>14</v>
      </c>
      <c r="AE7" s="76" t="s">
        <v>15</v>
      </c>
      <c r="AF7" s="76"/>
      <c r="AG7" s="76"/>
      <c r="AH7" s="76"/>
      <c r="AI7" s="81" t="s">
        <v>14</v>
      </c>
      <c r="AJ7" s="76" t="s">
        <v>15</v>
      </c>
      <c r="AK7" s="76"/>
      <c r="AL7" s="76"/>
      <c r="AM7" s="76"/>
      <c r="AN7" s="81" t="s">
        <v>14</v>
      </c>
      <c r="AO7" s="76" t="s">
        <v>15</v>
      </c>
      <c r="AP7" s="76"/>
      <c r="AQ7" s="76"/>
      <c r="AR7" s="76"/>
      <c r="AS7" s="81" t="s">
        <v>14</v>
      </c>
      <c r="AT7" s="76" t="s">
        <v>15</v>
      </c>
      <c r="AU7" s="76"/>
      <c r="AV7" s="76"/>
      <c r="AW7" s="76"/>
      <c r="AX7" s="81" t="s">
        <v>14</v>
      </c>
      <c r="AY7" s="76" t="s">
        <v>15</v>
      </c>
      <c r="AZ7" s="76"/>
      <c r="BA7" s="76"/>
      <c r="BB7" s="76"/>
      <c r="BC7" s="81" t="s">
        <v>14</v>
      </c>
      <c r="BD7" s="76" t="s">
        <v>15</v>
      </c>
      <c r="BE7" s="76"/>
      <c r="BF7" s="76"/>
      <c r="BG7" s="76"/>
    </row>
    <row r="8" spans="1:62" s="7" customFormat="1" ht="35.25" customHeight="1" x14ac:dyDescent="0.25">
      <c r="A8" s="80"/>
      <c r="B8" s="75"/>
      <c r="C8" s="75"/>
      <c r="D8" s="75"/>
      <c r="E8" s="75"/>
      <c r="F8" s="43" t="s">
        <v>16</v>
      </c>
      <c r="G8" s="43" t="s">
        <v>17</v>
      </c>
      <c r="H8" s="43" t="s">
        <v>18</v>
      </c>
      <c r="I8" s="43" t="s">
        <v>19</v>
      </c>
      <c r="J8" s="82"/>
      <c r="K8" s="43" t="s">
        <v>16</v>
      </c>
      <c r="L8" s="43" t="s">
        <v>17</v>
      </c>
      <c r="M8" s="43" t="s">
        <v>18</v>
      </c>
      <c r="N8" s="43" t="s">
        <v>19</v>
      </c>
      <c r="O8" s="82"/>
      <c r="P8" s="43" t="s">
        <v>16</v>
      </c>
      <c r="Q8" s="43" t="s">
        <v>17</v>
      </c>
      <c r="R8" s="43" t="s">
        <v>18</v>
      </c>
      <c r="S8" s="43" t="s">
        <v>19</v>
      </c>
      <c r="T8" s="82"/>
      <c r="U8" s="43" t="s">
        <v>16</v>
      </c>
      <c r="V8" s="43" t="s">
        <v>17</v>
      </c>
      <c r="W8" s="43" t="s">
        <v>18</v>
      </c>
      <c r="X8" s="43" t="s">
        <v>19</v>
      </c>
      <c r="Y8" s="82"/>
      <c r="Z8" s="43" t="s">
        <v>16</v>
      </c>
      <c r="AA8" s="43" t="s">
        <v>17</v>
      </c>
      <c r="AB8" s="43" t="s">
        <v>18</v>
      </c>
      <c r="AC8" s="43" t="s">
        <v>19</v>
      </c>
      <c r="AD8" s="82"/>
      <c r="AE8" s="43" t="s">
        <v>16</v>
      </c>
      <c r="AF8" s="43" t="s">
        <v>17</v>
      </c>
      <c r="AG8" s="43" t="s">
        <v>18</v>
      </c>
      <c r="AH8" s="43" t="s">
        <v>19</v>
      </c>
      <c r="AI8" s="82"/>
      <c r="AJ8" s="43" t="s">
        <v>16</v>
      </c>
      <c r="AK8" s="43" t="s">
        <v>17</v>
      </c>
      <c r="AL8" s="43" t="s">
        <v>18</v>
      </c>
      <c r="AM8" s="43" t="s">
        <v>19</v>
      </c>
      <c r="AN8" s="82"/>
      <c r="AO8" s="43" t="s">
        <v>16</v>
      </c>
      <c r="AP8" s="43" t="s">
        <v>17</v>
      </c>
      <c r="AQ8" s="43" t="s">
        <v>18</v>
      </c>
      <c r="AR8" s="43" t="s">
        <v>19</v>
      </c>
      <c r="AS8" s="82"/>
      <c r="AT8" s="43" t="s">
        <v>16</v>
      </c>
      <c r="AU8" s="43" t="s">
        <v>17</v>
      </c>
      <c r="AV8" s="43" t="s">
        <v>18</v>
      </c>
      <c r="AW8" s="43" t="s">
        <v>19</v>
      </c>
      <c r="AX8" s="82"/>
      <c r="AY8" s="43" t="s">
        <v>16</v>
      </c>
      <c r="AZ8" s="43" t="s">
        <v>17</v>
      </c>
      <c r="BA8" s="43" t="s">
        <v>18</v>
      </c>
      <c r="BB8" s="43" t="s">
        <v>19</v>
      </c>
      <c r="BC8" s="82"/>
      <c r="BD8" s="43" t="s">
        <v>16</v>
      </c>
      <c r="BE8" s="43" t="s">
        <v>17</v>
      </c>
      <c r="BF8" s="43" t="s">
        <v>18</v>
      </c>
      <c r="BG8" s="43" t="s">
        <v>19</v>
      </c>
    </row>
    <row r="9" spans="1:62" s="7" customFormat="1" x14ac:dyDescent="0.25">
      <c r="A9" s="44">
        <v>1</v>
      </c>
      <c r="B9" s="43">
        <v>2</v>
      </c>
      <c r="C9" s="43">
        <v>3</v>
      </c>
      <c r="D9" s="43">
        <v>4</v>
      </c>
      <c r="E9" s="43">
        <v>5</v>
      </c>
      <c r="F9" s="44">
        <v>6</v>
      </c>
      <c r="G9" s="43">
        <v>6</v>
      </c>
      <c r="H9" s="43">
        <v>7</v>
      </c>
      <c r="I9" s="43">
        <v>8</v>
      </c>
      <c r="J9" s="43">
        <v>9</v>
      </c>
      <c r="K9" s="43">
        <v>11</v>
      </c>
      <c r="L9" s="43">
        <v>10</v>
      </c>
      <c r="M9" s="43">
        <v>11</v>
      </c>
      <c r="N9" s="43">
        <v>12</v>
      </c>
      <c r="O9" s="43">
        <v>13</v>
      </c>
      <c r="P9" s="43">
        <v>16</v>
      </c>
      <c r="Q9" s="43">
        <v>14</v>
      </c>
      <c r="R9" s="43">
        <v>15</v>
      </c>
      <c r="S9" s="43">
        <v>16</v>
      </c>
      <c r="T9" s="43">
        <v>17</v>
      </c>
      <c r="U9" s="43">
        <v>21</v>
      </c>
      <c r="V9" s="43">
        <v>18</v>
      </c>
      <c r="W9" s="43">
        <v>19</v>
      </c>
      <c r="X9" s="43">
        <v>20</v>
      </c>
      <c r="Y9" s="43">
        <v>21</v>
      </c>
      <c r="Z9" s="43">
        <v>26</v>
      </c>
      <c r="AA9" s="43">
        <v>22</v>
      </c>
      <c r="AB9" s="43">
        <v>23</v>
      </c>
      <c r="AC9" s="43">
        <v>24</v>
      </c>
      <c r="AD9" s="43">
        <v>25</v>
      </c>
      <c r="AE9" s="43">
        <v>31</v>
      </c>
      <c r="AF9" s="43">
        <v>26</v>
      </c>
      <c r="AG9" s="43">
        <v>27</v>
      </c>
      <c r="AH9" s="43">
        <v>28</v>
      </c>
      <c r="AI9" s="43">
        <v>29</v>
      </c>
      <c r="AJ9" s="43">
        <v>36</v>
      </c>
      <c r="AK9" s="43">
        <v>30</v>
      </c>
      <c r="AL9" s="43">
        <v>31</v>
      </c>
      <c r="AM9" s="43">
        <v>32</v>
      </c>
      <c r="AN9" s="43">
        <v>33</v>
      </c>
      <c r="AO9" s="43">
        <v>41</v>
      </c>
      <c r="AP9" s="43">
        <v>34</v>
      </c>
      <c r="AQ9" s="43">
        <v>35</v>
      </c>
      <c r="AR9" s="43">
        <v>36</v>
      </c>
      <c r="AS9" s="43">
        <v>37</v>
      </c>
      <c r="AT9" s="43">
        <v>46</v>
      </c>
      <c r="AU9" s="43">
        <v>38</v>
      </c>
      <c r="AV9" s="43">
        <v>39</v>
      </c>
      <c r="AW9" s="43">
        <v>40</v>
      </c>
      <c r="AX9" s="43">
        <v>41</v>
      </c>
      <c r="AY9" s="43">
        <v>51</v>
      </c>
      <c r="AZ9" s="43">
        <v>42</v>
      </c>
      <c r="BA9" s="43">
        <v>43</v>
      </c>
      <c r="BB9" s="43">
        <v>44</v>
      </c>
      <c r="BC9" s="43">
        <v>45</v>
      </c>
      <c r="BD9" s="43">
        <v>56</v>
      </c>
      <c r="BE9" s="43">
        <v>46</v>
      </c>
      <c r="BF9" s="43">
        <v>47</v>
      </c>
      <c r="BG9" s="43">
        <v>48</v>
      </c>
    </row>
    <row r="10" spans="1:62" s="9" customFormat="1" x14ac:dyDescent="0.25">
      <c r="A10" s="44"/>
      <c r="B10" s="83" t="s">
        <v>30</v>
      </c>
      <c r="C10" s="83"/>
      <c r="D10" s="83"/>
      <c r="E10" s="8">
        <f t="shared" ref="E10:AJ10" si="0">E11+E21+E67</f>
        <v>246996.00000000009</v>
      </c>
      <c r="F10" s="8">
        <f t="shared" si="0"/>
        <v>0</v>
      </c>
      <c r="G10" s="8">
        <f t="shared" si="0"/>
        <v>107540.90000000001</v>
      </c>
      <c r="H10" s="8">
        <f t="shared" si="0"/>
        <v>124951.00000000001</v>
      </c>
      <c r="I10" s="8">
        <f t="shared" si="0"/>
        <v>14504.099999999999</v>
      </c>
      <c r="J10" s="8">
        <f t="shared" si="0"/>
        <v>67334.899999999994</v>
      </c>
      <c r="K10" s="8">
        <f t="shared" si="0"/>
        <v>0</v>
      </c>
      <c r="L10" s="8">
        <f t="shared" si="0"/>
        <v>21047.200000000001</v>
      </c>
      <c r="M10" s="8">
        <f t="shared" si="0"/>
        <v>44539.1</v>
      </c>
      <c r="N10" s="8">
        <f t="shared" si="0"/>
        <v>1748.6</v>
      </c>
      <c r="O10" s="8">
        <f t="shared" si="0"/>
        <v>52152</v>
      </c>
      <c r="P10" s="8">
        <f t="shared" si="0"/>
        <v>0</v>
      </c>
      <c r="Q10" s="8">
        <f t="shared" si="0"/>
        <v>29390.699999999997</v>
      </c>
      <c r="R10" s="8">
        <f t="shared" si="0"/>
        <v>21443.8</v>
      </c>
      <c r="S10" s="8">
        <f t="shared" si="0"/>
        <v>1317.5</v>
      </c>
      <c r="T10" s="8">
        <f t="shared" si="0"/>
        <v>58376.700000000004</v>
      </c>
      <c r="U10" s="8">
        <f t="shared" si="0"/>
        <v>0</v>
      </c>
      <c r="V10" s="8">
        <f t="shared" si="0"/>
        <v>25458</v>
      </c>
      <c r="W10" s="8">
        <f t="shared" si="0"/>
        <v>32335.200000000001</v>
      </c>
      <c r="X10" s="8">
        <f t="shared" si="0"/>
        <v>583.49999999999989</v>
      </c>
      <c r="Y10" s="8">
        <f t="shared" si="0"/>
        <v>69132.399999999994</v>
      </c>
      <c r="Z10" s="8">
        <f t="shared" si="0"/>
        <v>0</v>
      </c>
      <c r="AA10" s="8">
        <f t="shared" si="0"/>
        <v>31645</v>
      </c>
      <c r="AB10" s="8">
        <f t="shared" si="0"/>
        <v>26632.899999999998</v>
      </c>
      <c r="AC10" s="8">
        <f t="shared" si="0"/>
        <v>10854.5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ref="AK10:BG10" si="1">AK11+AK21+AK67</f>
        <v>0</v>
      </c>
      <c r="AL10" s="8">
        <f t="shared" si="1"/>
        <v>0</v>
      </c>
      <c r="AM10" s="8">
        <f t="shared" si="1"/>
        <v>0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44" t="s">
        <v>20</v>
      </c>
      <c r="B11" s="71" t="s">
        <v>42</v>
      </c>
      <c r="C11" s="71"/>
      <c r="D11" s="71"/>
      <c r="E11" s="8">
        <f>SUM(E12:E20)</f>
        <v>35991</v>
      </c>
      <c r="F11" s="8">
        <f t="shared" ref="F11:BG11" si="2">SUM(F12:F20)</f>
        <v>0</v>
      </c>
      <c r="G11" s="8">
        <f t="shared" si="2"/>
        <v>0</v>
      </c>
      <c r="H11" s="8">
        <f t="shared" si="2"/>
        <v>31357.5</v>
      </c>
      <c r="I11" s="8">
        <f t="shared" si="2"/>
        <v>4633.5</v>
      </c>
      <c r="J11" s="8">
        <f t="shared" si="2"/>
        <v>3855</v>
      </c>
      <c r="K11" s="8">
        <f t="shared" si="2"/>
        <v>0</v>
      </c>
      <c r="L11" s="8">
        <f t="shared" si="2"/>
        <v>0</v>
      </c>
      <c r="M11" s="8">
        <f t="shared" si="2"/>
        <v>3855</v>
      </c>
      <c r="N11" s="8">
        <f t="shared" si="2"/>
        <v>0</v>
      </c>
      <c r="O11" s="8">
        <f t="shared" si="2"/>
        <v>2535.1999999999998</v>
      </c>
      <c r="P11" s="8">
        <f t="shared" si="2"/>
        <v>0</v>
      </c>
      <c r="Q11" s="8">
        <f t="shared" si="2"/>
        <v>0</v>
      </c>
      <c r="R11" s="8">
        <f t="shared" si="2"/>
        <v>2535.1999999999998</v>
      </c>
      <c r="S11" s="8">
        <f t="shared" si="2"/>
        <v>0</v>
      </c>
      <c r="T11" s="8">
        <f t="shared" si="2"/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  <c r="X11" s="8">
        <f t="shared" si="2"/>
        <v>0</v>
      </c>
      <c r="Y11" s="8">
        <f t="shared" si="2"/>
        <v>29600.799999999999</v>
      </c>
      <c r="Z11" s="8">
        <f t="shared" si="2"/>
        <v>0</v>
      </c>
      <c r="AA11" s="8">
        <f t="shared" si="2"/>
        <v>0</v>
      </c>
      <c r="AB11" s="8">
        <f t="shared" si="2"/>
        <v>24967.3</v>
      </c>
      <c r="AC11" s="8">
        <f t="shared" si="2"/>
        <v>4633.5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31.5" x14ac:dyDescent="0.25">
      <c r="A12" s="10" t="s">
        <v>27</v>
      </c>
      <c r="B12" s="20" t="s">
        <v>40</v>
      </c>
      <c r="C12" s="16" t="s">
        <v>21</v>
      </c>
      <c r="D12" s="16" t="s">
        <v>39</v>
      </c>
      <c r="E12" s="11">
        <f t="shared" ref="E12:E15" si="3">J12+O12+T12+Y12+AD12+AI12+AN12+AS12+AX12+BC12</f>
        <v>1800</v>
      </c>
      <c r="F12" s="11">
        <f t="shared" ref="F12:F15" si="4">K12+P12+U12+Z12+AE12+AJ12+AO12+AT12+AY12+BD12</f>
        <v>0</v>
      </c>
      <c r="G12" s="11">
        <f t="shared" ref="G12:G15" si="5">L12+Q12+V12+AA12+AF12+AK12+AP12+AU12+AZ12+BE12</f>
        <v>0</v>
      </c>
      <c r="H12" s="11">
        <f t="shared" ref="H12:H15" si="6">M12+R12+W12+AB12+AG12+AL12+AQ12+AV12+BA12+BF12</f>
        <v>1800</v>
      </c>
      <c r="I12" s="11">
        <f t="shared" ref="I12:I15" si="7">N12+S12+X12+AC12+AH12+AM12+AR12+AW12+BB12+BG12</f>
        <v>0</v>
      </c>
      <c r="J12" s="32">
        <f t="shared" ref="J12:J15" si="8">M12</f>
        <v>0</v>
      </c>
      <c r="K12" s="19">
        <v>0</v>
      </c>
      <c r="L12" s="19">
        <v>0</v>
      </c>
      <c r="M12" s="26">
        <f>1800-1800</f>
        <v>0</v>
      </c>
      <c r="N12" s="19">
        <v>0</v>
      </c>
      <c r="O12" s="31">
        <f t="shared" ref="O12:O15" si="9">R12</f>
        <v>0</v>
      </c>
      <c r="P12" s="19">
        <v>0</v>
      </c>
      <c r="Q12" s="19">
        <v>0</v>
      </c>
      <c r="R12" s="21">
        <f>1800-1800</f>
        <v>0</v>
      </c>
      <c r="S12" s="19">
        <v>0</v>
      </c>
      <c r="T12" s="31">
        <f t="shared" ref="T12:T15" si="10">W12</f>
        <v>0</v>
      </c>
      <c r="U12" s="19">
        <v>0</v>
      </c>
      <c r="V12" s="19">
        <v>0</v>
      </c>
      <c r="W12" s="21">
        <v>0</v>
      </c>
      <c r="X12" s="19">
        <v>0</v>
      </c>
      <c r="Y12" s="31">
        <f t="shared" ref="Y12:Y15" si="11">AB12</f>
        <v>1800</v>
      </c>
      <c r="Z12" s="19">
        <v>0</v>
      </c>
      <c r="AA12" s="19">
        <v>0</v>
      </c>
      <c r="AB12" s="21">
        <v>1800</v>
      </c>
      <c r="AC12" s="19">
        <v>0</v>
      </c>
      <c r="AD12" s="18">
        <f t="shared" ref="AD12:AD15" si="12">AG12</f>
        <v>0</v>
      </c>
      <c r="AE12" s="19">
        <v>0</v>
      </c>
      <c r="AF12" s="19">
        <v>0</v>
      </c>
      <c r="AG12" s="19">
        <v>0</v>
      </c>
      <c r="AH12" s="19">
        <v>0</v>
      </c>
      <c r="AI12" s="18">
        <f t="shared" ref="AI12:AI15" si="13">AL12</f>
        <v>0</v>
      </c>
      <c r="AJ12" s="19">
        <v>0</v>
      </c>
      <c r="AK12" s="19">
        <v>0</v>
      </c>
      <c r="AL12" s="19">
        <v>0</v>
      </c>
      <c r="AM12" s="19">
        <v>0</v>
      </c>
      <c r="AN12" s="18">
        <f t="shared" ref="AN12:AN15" si="14">AQ12</f>
        <v>0</v>
      </c>
      <c r="AO12" s="19">
        <v>0</v>
      </c>
      <c r="AP12" s="19">
        <v>0</v>
      </c>
      <c r="AQ12" s="19">
        <v>0</v>
      </c>
      <c r="AR12" s="19">
        <v>0</v>
      </c>
      <c r="AS12" s="18">
        <f t="shared" ref="AS12:AS15" si="15">AV12</f>
        <v>0</v>
      </c>
      <c r="AT12" s="19">
        <v>0</v>
      </c>
      <c r="AU12" s="19">
        <v>0</v>
      </c>
      <c r="AV12" s="19">
        <v>0</v>
      </c>
      <c r="AW12" s="19">
        <v>0</v>
      </c>
      <c r="AX12" s="18">
        <f t="shared" ref="AX12:AX15" si="16">BA12</f>
        <v>0</v>
      </c>
      <c r="AY12" s="19">
        <v>0</v>
      </c>
      <c r="AZ12" s="19">
        <v>0</v>
      </c>
      <c r="BA12" s="19">
        <v>0</v>
      </c>
      <c r="BB12" s="19">
        <v>0</v>
      </c>
      <c r="BC12" s="18">
        <f t="shared" ref="BC12:BC15" si="17">BF12</f>
        <v>0</v>
      </c>
      <c r="BD12" s="19">
        <v>0</v>
      </c>
      <c r="BE12" s="19">
        <v>0</v>
      </c>
      <c r="BF12" s="19">
        <v>0</v>
      </c>
      <c r="BG12" s="19">
        <v>0</v>
      </c>
    </row>
    <row r="13" spans="1:62" ht="31.5" x14ac:dyDescent="0.25">
      <c r="A13" s="10" t="s">
        <v>28</v>
      </c>
      <c r="B13" s="20" t="s">
        <v>41</v>
      </c>
      <c r="C13" s="16" t="s">
        <v>21</v>
      </c>
      <c r="D13" s="16" t="s">
        <v>39</v>
      </c>
      <c r="E13" s="11">
        <f t="shared" si="3"/>
        <v>1667.7</v>
      </c>
      <c r="F13" s="11">
        <f t="shared" si="4"/>
        <v>0</v>
      </c>
      <c r="G13" s="11">
        <f t="shared" si="5"/>
        <v>0</v>
      </c>
      <c r="H13" s="11">
        <f t="shared" si="6"/>
        <v>1667.7</v>
      </c>
      <c r="I13" s="11">
        <f t="shared" si="7"/>
        <v>0</v>
      </c>
      <c r="J13" s="12">
        <f t="shared" si="8"/>
        <v>1667.7</v>
      </c>
      <c r="K13" s="19">
        <v>0</v>
      </c>
      <c r="L13" s="19">
        <v>0</v>
      </c>
      <c r="M13" s="26">
        <v>1667.7</v>
      </c>
      <c r="N13" s="19">
        <v>0</v>
      </c>
      <c r="O13" s="18">
        <f t="shared" si="9"/>
        <v>0</v>
      </c>
      <c r="P13" s="19">
        <v>0</v>
      </c>
      <c r="Q13" s="19">
        <v>0</v>
      </c>
      <c r="R13" s="19">
        <v>0</v>
      </c>
      <c r="S13" s="19">
        <v>0</v>
      </c>
      <c r="T13" s="18">
        <f t="shared" si="10"/>
        <v>0</v>
      </c>
      <c r="U13" s="19">
        <v>0</v>
      </c>
      <c r="V13" s="19">
        <v>0</v>
      </c>
      <c r="W13" s="19">
        <v>0</v>
      </c>
      <c r="X13" s="19">
        <v>0</v>
      </c>
      <c r="Y13" s="18">
        <f t="shared" si="11"/>
        <v>0</v>
      </c>
      <c r="Z13" s="19">
        <v>0</v>
      </c>
      <c r="AA13" s="19">
        <v>0</v>
      </c>
      <c r="AB13" s="19">
        <v>0</v>
      </c>
      <c r="AC13" s="19">
        <v>0</v>
      </c>
      <c r="AD13" s="18">
        <f t="shared" si="12"/>
        <v>0</v>
      </c>
      <c r="AE13" s="19">
        <v>0</v>
      </c>
      <c r="AF13" s="19">
        <v>0</v>
      </c>
      <c r="AG13" s="19">
        <v>0</v>
      </c>
      <c r="AH13" s="19">
        <v>0</v>
      </c>
      <c r="AI13" s="18">
        <f t="shared" si="13"/>
        <v>0</v>
      </c>
      <c r="AJ13" s="19">
        <v>0</v>
      </c>
      <c r="AK13" s="19">
        <v>0</v>
      </c>
      <c r="AL13" s="19">
        <v>0</v>
      </c>
      <c r="AM13" s="19">
        <v>0</v>
      </c>
      <c r="AN13" s="18">
        <f t="shared" si="14"/>
        <v>0</v>
      </c>
      <c r="AO13" s="19">
        <v>0</v>
      </c>
      <c r="AP13" s="19">
        <v>0</v>
      </c>
      <c r="AQ13" s="19">
        <v>0</v>
      </c>
      <c r="AR13" s="19">
        <v>0</v>
      </c>
      <c r="AS13" s="18">
        <f t="shared" si="15"/>
        <v>0</v>
      </c>
      <c r="AT13" s="19">
        <v>0</v>
      </c>
      <c r="AU13" s="19">
        <v>0</v>
      </c>
      <c r="AV13" s="19">
        <v>0</v>
      </c>
      <c r="AW13" s="19">
        <v>0</v>
      </c>
      <c r="AX13" s="18">
        <f t="shared" si="16"/>
        <v>0</v>
      </c>
      <c r="AY13" s="19">
        <v>0</v>
      </c>
      <c r="AZ13" s="19">
        <v>0</v>
      </c>
      <c r="BA13" s="19">
        <v>0</v>
      </c>
      <c r="BB13" s="19">
        <v>0</v>
      </c>
      <c r="BC13" s="18">
        <f t="shared" si="17"/>
        <v>0</v>
      </c>
      <c r="BD13" s="19">
        <v>0</v>
      </c>
      <c r="BE13" s="19">
        <v>0</v>
      </c>
      <c r="BF13" s="19">
        <v>0</v>
      </c>
      <c r="BG13" s="19">
        <v>0</v>
      </c>
    </row>
    <row r="14" spans="1:62" ht="31.5" x14ac:dyDescent="0.25">
      <c r="A14" s="10" t="s">
        <v>29</v>
      </c>
      <c r="B14" s="20" t="s">
        <v>44</v>
      </c>
      <c r="C14" s="16" t="s">
        <v>21</v>
      </c>
      <c r="D14" s="16" t="s">
        <v>39</v>
      </c>
      <c r="E14" s="11">
        <f t="shared" si="3"/>
        <v>1270.5999999999999</v>
      </c>
      <c r="F14" s="11">
        <f t="shared" si="4"/>
        <v>0</v>
      </c>
      <c r="G14" s="11">
        <f t="shared" si="5"/>
        <v>0</v>
      </c>
      <c r="H14" s="11">
        <f t="shared" si="6"/>
        <v>1270.5999999999999</v>
      </c>
      <c r="I14" s="11">
        <f t="shared" si="7"/>
        <v>0</v>
      </c>
      <c r="J14" s="32">
        <f t="shared" si="8"/>
        <v>0</v>
      </c>
      <c r="K14" s="19">
        <v>0</v>
      </c>
      <c r="L14" s="19">
        <v>0</v>
      </c>
      <c r="M14" s="26">
        <f>1270.6-1270.6</f>
        <v>0</v>
      </c>
      <c r="N14" s="19">
        <v>0</v>
      </c>
      <c r="O14" s="31">
        <f t="shared" si="9"/>
        <v>1270.5999999999999</v>
      </c>
      <c r="P14" s="19">
        <v>0</v>
      </c>
      <c r="Q14" s="19">
        <v>0</v>
      </c>
      <c r="R14" s="21">
        <v>1270.5999999999999</v>
      </c>
      <c r="S14" s="19">
        <v>0</v>
      </c>
      <c r="T14" s="18">
        <f t="shared" si="10"/>
        <v>0</v>
      </c>
      <c r="U14" s="19">
        <v>0</v>
      </c>
      <c r="V14" s="19">
        <v>0</v>
      </c>
      <c r="W14" s="19">
        <v>0</v>
      </c>
      <c r="X14" s="19">
        <v>0</v>
      </c>
      <c r="Y14" s="18">
        <f t="shared" si="11"/>
        <v>0</v>
      </c>
      <c r="Z14" s="19">
        <v>0</v>
      </c>
      <c r="AA14" s="19">
        <v>0</v>
      </c>
      <c r="AB14" s="19">
        <v>0</v>
      </c>
      <c r="AC14" s="19">
        <v>0</v>
      </c>
      <c r="AD14" s="18">
        <f t="shared" si="12"/>
        <v>0</v>
      </c>
      <c r="AE14" s="19">
        <v>0</v>
      </c>
      <c r="AF14" s="19">
        <v>0</v>
      </c>
      <c r="AG14" s="19">
        <v>0</v>
      </c>
      <c r="AH14" s="19">
        <v>0</v>
      </c>
      <c r="AI14" s="18">
        <f t="shared" si="13"/>
        <v>0</v>
      </c>
      <c r="AJ14" s="19">
        <v>0</v>
      </c>
      <c r="AK14" s="19">
        <v>0</v>
      </c>
      <c r="AL14" s="19">
        <v>0</v>
      </c>
      <c r="AM14" s="19">
        <v>0</v>
      </c>
      <c r="AN14" s="18">
        <f t="shared" si="14"/>
        <v>0</v>
      </c>
      <c r="AO14" s="19">
        <v>0</v>
      </c>
      <c r="AP14" s="19">
        <v>0</v>
      </c>
      <c r="AQ14" s="19">
        <v>0</v>
      </c>
      <c r="AR14" s="19">
        <v>0</v>
      </c>
      <c r="AS14" s="18">
        <f t="shared" si="15"/>
        <v>0</v>
      </c>
      <c r="AT14" s="19">
        <v>0</v>
      </c>
      <c r="AU14" s="19">
        <v>0</v>
      </c>
      <c r="AV14" s="19">
        <v>0</v>
      </c>
      <c r="AW14" s="19">
        <v>0</v>
      </c>
      <c r="AX14" s="18">
        <f t="shared" si="16"/>
        <v>0</v>
      </c>
      <c r="AY14" s="19">
        <v>0</v>
      </c>
      <c r="AZ14" s="19">
        <v>0</v>
      </c>
      <c r="BA14" s="19">
        <v>0</v>
      </c>
      <c r="BB14" s="19">
        <v>0</v>
      </c>
      <c r="BC14" s="18">
        <f t="shared" si="17"/>
        <v>0</v>
      </c>
      <c r="BD14" s="19">
        <v>0</v>
      </c>
      <c r="BE14" s="19">
        <v>0</v>
      </c>
      <c r="BF14" s="19">
        <v>0</v>
      </c>
      <c r="BG14" s="19">
        <v>0</v>
      </c>
    </row>
    <row r="15" spans="1:62" ht="31.5" x14ac:dyDescent="0.25">
      <c r="A15" s="10" t="s">
        <v>31</v>
      </c>
      <c r="B15" s="20" t="s">
        <v>45</v>
      </c>
      <c r="C15" s="16" t="s">
        <v>21</v>
      </c>
      <c r="D15" s="16" t="s">
        <v>39</v>
      </c>
      <c r="E15" s="11">
        <f t="shared" si="3"/>
        <v>1181.8</v>
      </c>
      <c r="F15" s="11">
        <f t="shared" si="4"/>
        <v>0</v>
      </c>
      <c r="G15" s="11">
        <f t="shared" si="5"/>
        <v>0</v>
      </c>
      <c r="H15" s="11">
        <f t="shared" si="6"/>
        <v>1181.8</v>
      </c>
      <c r="I15" s="11">
        <f t="shared" si="7"/>
        <v>0</v>
      </c>
      <c r="J15" s="12">
        <f t="shared" si="8"/>
        <v>1181.8</v>
      </c>
      <c r="K15" s="18">
        <v>0</v>
      </c>
      <c r="L15" s="18">
        <v>0</v>
      </c>
      <c r="M15" s="26">
        <v>1181.8</v>
      </c>
      <c r="N15" s="18">
        <v>0</v>
      </c>
      <c r="O15" s="18">
        <f t="shared" si="9"/>
        <v>0</v>
      </c>
      <c r="P15" s="18">
        <v>0</v>
      </c>
      <c r="Q15" s="18">
        <v>0</v>
      </c>
      <c r="R15" s="18">
        <v>0</v>
      </c>
      <c r="S15" s="18">
        <v>0</v>
      </c>
      <c r="T15" s="18">
        <f t="shared" si="10"/>
        <v>0</v>
      </c>
      <c r="U15" s="18">
        <v>0</v>
      </c>
      <c r="V15" s="18">
        <v>0</v>
      </c>
      <c r="W15" s="18">
        <v>0</v>
      </c>
      <c r="X15" s="18">
        <v>0</v>
      </c>
      <c r="Y15" s="18">
        <f t="shared" si="11"/>
        <v>0</v>
      </c>
      <c r="Z15" s="18">
        <v>0</v>
      </c>
      <c r="AA15" s="18">
        <v>0</v>
      </c>
      <c r="AB15" s="18">
        <v>0</v>
      </c>
      <c r="AC15" s="18">
        <v>0</v>
      </c>
      <c r="AD15" s="18">
        <f t="shared" si="12"/>
        <v>0</v>
      </c>
      <c r="AE15" s="18">
        <v>0</v>
      </c>
      <c r="AF15" s="18">
        <v>0</v>
      </c>
      <c r="AG15" s="18">
        <v>0</v>
      </c>
      <c r="AH15" s="18">
        <v>0</v>
      </c>
      <c r="AI15" s="18">
        <f t="shared" si="13"/>
        <v>0</v>
      </c>
      <c r="AJ15" s="18">
        <v>0</v>
      </c>
      <c r="AK15" s="18">
        <v>0</v>
      </c>
      <c r="AL15" s="18">
        <v>0</v>
      </c>
      <c r="AM15" s="18">
        <v>0</v>
      </c>
      <c r="AN15" s="18">
        <f t="shared" si="14"/>
        <v>0</v>
      </c>
      <c r="AO15" s="18">
        <v>0</v>
      </c>
      <c r="AP15" s="18">
        <v>0</v>
      </c>
      <c r="AQ15" s="18">
        <v>0</v>
      </c>
      <c r="AR15" s="18">
        <v>0</v>
      </c>
      <c r="AS15" s="18">
        <f t="shared" si="15"/>
        <v>0</v>
      </c>
      <c r="AT15" s="18">
        <v>0</v>
      </c>
      <c r="AU15" s="18">
        <v>0</v>
      </c>
      <c r="AV15" s="18">
        <v>0</v>
      </c>
      <c r="AW15" s="18">
        <v>0</v>
      </c>
      <c r="AX15" s="18">
        <f t="shared" si="16"/>
        <v>0</v>
      </c>
      <c r="AY15" s="18">
        <v>0</v>
      </c>
      <c r="AZ15" s="18">
        <v>0</v>
      </c>
      <c r="BA15" s="18">
        <v>0</v>
      </c>
      <c r="BB15" s="18">
        <v>0</v>
      </c>
      <c r="BC15" s="18">
        <f t="shared" si="17"/>
        <v>0</v>
      </c>
      <c r="BD15" s="18">
        <v>0</v>
      </c>
      <c r="BE15" s="18">
        <v>0</v>
      </c>
      <c r="BF15" s="18">
        <v>0</v>
      </c>
      <c r="BG15" s="18">
        <v>0</v>
      </c>
    </row>
    <row r="16" spans="1:62" ht="31.5" x14ac:dyDescent="0.25">
      <c r="A16" s="10" t="s">
        <v>173</v>
      </c>
      <c r="B16" s="30" t="s">
        <v>63</v>
      </c>
      <c r="C16" s="16" t="s">
        <v>21</v>
      </c>
      <c r="D16" s="16" t="s">
        <v>39</v>
      </c>
      <c r="E16" s="11">
        <f t="shared" ref="E16" si="18">J16+O16+T16+Y16+AD16+AI16+AN16+AS16+AX16+BC16</f>
        <v>5.5</v>
      </c>
      <c r="F16" s="11">
        <f t="shared" ref="F16" si="19">K16+P16+U16+Z16+AE16+AJ16+AO16+AT16+AY16+BD16</f>
        <v>0</v>
      </c>
      <c r="G16" s="11">
        <f t="shared" ref="G16" si="20">L16+Q16+V16+AA16+AF16+AK16+AP16+AU16+AZ16+BE16</f>
        <v>0</v>
      </c>
      <c r="H16" s="11">
        <f t="shared" ref="H16" si="21">M16+R16+W16+AB16+AG16+AL16+AQ16+AV16+BA16+BF16</f>
        <v>5.5</v>
      </c>
      <c r="I16" s="11">
        <f t="shared" ref="I16" si="22">N16+S16+X16+AC16+AH16+AM16+AR16+AW16+BB16+BG16</f>
        <v>0</v>
      </c>
      <c r="J16" s="12">
        <f t="shared" ref="J16" si="23">M16</f>
        <v>5.5</v>
      </c>
      <c r="K16" s="18"/>
      <c r="L16" s="18">
        <v>0</v>
      </c>
      <c r="M16" s="26">
        <v>5.5</v>
      </c>
      <c r="N16" s="18">
        <v>0</v>
      </c>
      <c r="O16" s="18">
        <f t="shared" ref="O16:O17" si="24">R16</f>
        <v>0</v>
      </c>
      <c r="P16" s="18">
        <v>0</v>
      </c>
      <c r="Q16" s="18">
        <v>0</v>
      </c>
      <c r="R16" s="18">
        <v>0</v>
      </c>
      <c r="S16" s="18">
        <v>0</v>
      </c>
      <c r="T16" s="18">
        <f t="shared" ref="T16:T17" si="25">W16</f>
        <v>0</v>
      </c>
      <c r="U16" s="18">
        <v>0</v>
      </c>
      <c r="V16" s="18">
        <v>0</v>
      </c>
      <c r="W16" s="18">
        <v>0</v>
      </c>
      <c r="X16" s="18">
        <v>0</v>
      </c>
      <c r="Y16" s="18">
        <f t="shared" ref="Y16:Y17" si="26">AB16</f>
        <v>0</v>
      </c>
      <c r="Z16" s="18">
        <v>0</v>
      </c>
      <c r="AA16" s="18">
        <v>0</v>
      </c>
      <c r="AB16" s="18">
        <v>0</v>
      </c>
      <c r="AC16" s="18">
        <v>0</v>
      </c>
      <c r="AD16" s="18">
        <f t="shared" ref="AD16:AD17" si="27">AG16</f>
        <v>0</v>
      </c>
      <c r="AE16" s="18">
        <v>0</v>
      </c>
      <c r="AF16" s="18">
        <v>0</v>
      </c>
      <c r="AG16" s="18">
        <v>0</v>
      </c>
      <c r="AH16" s="18">
        <v>0</v>
      </c>
      <c r="AI16" s="18">
        <f t="shared" ref="AI16:AI17" si="28">AL16</f>
        <v>0</v>
      </c>
      <c r="AJ16" s="18">
        <v>0</v>
      </c>
      <c r="AK16" s="18">
        <v>0</v>
      </c>
      <c r="AL16" s="18">
        <v>0</v>
      </c>
      <c r="AM16" s="18">
        <v>0</v>
      </c>
      <c r="AN16" s="18">
        <f t="shared" ref="AN16:AN17" si="29">AQ16</f>
        <v>0</v>
      </c>
      <c r="AO16" s="18">
        <v>0</v>
      </c>
      <c r="AP16" s="18">
        <v>0</v>
      </c>
      <c r="AQ16" s="18">
        <v>0</v>
      </c>
      <c r="AR16" s="18">
        <v>0</v>
      </c>
      <c r="AS16" s="18">
        <f t="shared" ref="AS16:AS17" si="30">AV16</f>
        <v>0</v>
      </c>
      <c r="AT16" s="18">
        <v>0</v>
      </c>
      <c r="AU16" s="18">
        <v>0</v>
      </c>
      <c r="AV16" s="18">
        <v>0</v>
      </c>
      <c r="AW16" s="18">
        <v>0</v>
      </c>
      <c r="AX16" s="18">
        <f t="shared" ref="AX16:AX17" si="31">BA16</f>
        <v>0</v>
      </c>
      <c r="AY16" s="18">
        <v>0</v>
      </c>
      <c r="AZ16" s="18">
        <v>0</v>
      </c>
      <c r="BA16" s="18">
        <v>0</v>
      </c>
      <c r="BB16" s="18">
        <v>0</v>
      </c>
      <c r="BC16" s="18">
        <f t="shared" ref="BC16:BC17" si="32">BF16</f>
        <v>0</v>
      </c>
      <c r="BD16" s="18">
        <v>0</v>
      </c>
      <c r="BE16" s="18">
        <v>0</v>
      </c>
      <c r="BF16" s="18">
        <v>0</v>
      </c>
      <c r="BG16" s="18">
        <v>0</v>
      </c>
    </row>
    <row r="17" spans="1:59" ht="31.5" x14ac:dyDescent="0.25">
      <c r="A17" s="10" t="s">
        <v>47</v>
      </c>
      <c r="B17" s="30" t="s">
        <v>66</v>
      </c>
      <c r="C17" s="16" t="s">
        <v>21</v>
      </c>
      <c r="D17" s="16" t="s">
        <v>67</v>
      </c>
      <c r="E17" s="11">
        <f t="shared" ref="E17" si="33">J17+O17+T17+Y17+AD17+AI17+AN17+AS17+AX17+BC17</f>
        <v>1000</v>
      </c>
      <c r="F17" s="11">
        <f t="shared" ref="F17" si="34">K17+P17+U17+Z17+AE17+AJ17+AO17+AT17+AY17+BD17</f>
        <v>0</v>
      </c>
      <c r="G17" s="11">
        <f t="shared" ref="G17" si="35">L17+Q17+V17+AA17+AF17+AK17+AP17+AU17+AZ17+BE17</f>
        <v>0</v>
      </c>
      <c r="H17" s="11">
        <f t="shared" ref="H17" si="36">M17+R17+W17+AB17+AG17+AL17+AQ17+AV17+BA17+BF17</f>
        <v>1000</v>
      </c>
      <c r="I17" s="11">
        <f t="shared" ref="I17" si="37">N17+S17+X17+AC17+AH17+AM17+AR17+AW17+BB17+BG17</f>
        <v>0</v>
      </c>
      <c r="J17" s="12">
        <f t="shared" ref="J17" si="38">M17</f>
        <v>1000</v>
      </c>
      <c r="K17" s="18"/>
      <c r="L17" s="18">
        <v>0</v>
      </c>
      <c r="M17" s="26">
        <v>1000</v>
      </c>
      <c r="N17" s="18">
        <v>0</v>
      </c>
      <c r="O17" s="18">
        <f t="shared" si="24"/>
        <v>0</v>
      </c>
      <c r="P17" s="18">
        <v>0</v>
      </c>
      <c r="Q17" s="18">
        <v>0</v>
      </c>
      <c r="R17" s="18">
        <v>0</v>
      </c>
      <c r="S17" s="18">
        <v>0</v>
      </c>
      <c r="T17" s="18">
        <f t="shared" si="25"/>
        <v>0</v>
      </c>
      <c r="U17" s="18">
        <v>0</v>
      </c>
      <c r="V17" s="18">
        <v>0</v>
      </c>
      <c r="W17" s="18">
        <v>0</v>
      </c>
      <c r="X17" s="18">
        <v>0</v>
      </c>
      <c r="Y17" s="18">
        <f t="shared" si="26"/>
        <v>0</v>
      </c>
      <c r="Z17" s="18">
        <v>0</v>
      </c>
      <c r="AA17" s="18">
        <v>0</v>
      </c>
      <c r="AB17" s="18">
        <v>0</v>
      </c>
      <c r="AC17" s="18">
        <v>0</v>
      </c>
      <c r="AD17" s="18">
        <f t="shared" si="27"/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f t="shared" si="28"/>
        <v>0</v>
      </c>
      <c r="AJ17" s="18">
        <v>0</v>
      </c>
      <c r="AK17" s="18">
        <v>0</v>
      </c>
      <c r="AL17" s="18">
        <v>0</v>
      </c>
      <c r="AM17" s="18">
        <v>0</v>
      </c>
      <c r="AN17" s="18">
        <f t="shared" si="29"/>
        <v>0</v>
      </c>
      <c r="AO17" s="18">
        <v>0</v>
      </c>
      <c r="AP17" s="18">
        <v>0</v>
      </c>
      <c r="AQ17" s="18">
        <v>0</v>
      </c>
      <c r="AR17" s="18">
        <v>0</v>
      </c>
      <c r="AS17" s="18">
        <f t="shared" si="30"/>
        <v>0</v>
      </c>
      <c r="AT17" s="18">
        <v>0</v>
      </c>
      <c r="AU17" s="18">
        <v>0</v>
      </c>
      <c r="AV17" s="18">
        <v>0</v>
      </c>
      <c r="AW17" s="18">
        <v>0</v>
      </c>
      <c r="AX17" s="18">
        <f t="shared" si="31"/>
        <v>0</v>
      </c>
      <c r="AY17" s="18">
        <v>0</v>
      </c>
      <c r="AZ17" s="18">
        <v>0</v>
      </c>
      <c r="BA17" s="18">
        <v>0</v>
      </c>
      <c r="BB17" s="18">
        <v>0</v>
      </c>
      <c r="BC17" s="18">
        <f t="shared" si="32"/>
        <v>0</v>
      </c>
      <c r="BD17" s="18">
        <v>0</v>
      </c>
      <c r="BE17" s="18">
        <v>0</v>
      </c>
      <c r="BF17" s="18">
        <v>0</v>
      </c>
      <c r="BG17" s="18">
        <v>0</v>
      </c>
    </row>
    <row r="18" spans="1:59" ht="31.5" x14ac:dyDescent="0.25">
      <c r="A18" s="10" t="s">
        <v>48</v>
      </c>
      <c r="B18" s="30" t="s">
        <v>110</v>
      </c>
      <c r="C18" s="16" t="s">
        <v>21</v>
      </c>
      <c r="D18" s="16" t="s">
        <v>67</v>
      </c>
      <c r="E18" s="11">
        <f t="shared" ref="E18" si="39">J18+O18+T18+Y18+AD18+AI18+AN18+AS18+AX18+BC18</f>
        <v>1264.5999999999999</v>
      </c>
      <c r="F18" s="11">
        <f t="shared" ref="F18" si="40">K18+P18+U18+Z18+AE18+AJ18+AO18+AT18+AY18+BD18</f>
        <v>0</v>
      </c>
      <c r="G18" s="11">
        <f t="shared" ref="G18" si="41">L18+Q18+V18+AA18+AF18+AK18+AP18+AU18+AZ18+BE18</f>
        <v>0</v>
      </c>
      <c r="H18" s="11">
        <f t="shared" ref="H18" si="42">M18+R18+W18+AB18+AG18+AL18+AQ18+AV18+BA18+BF18</f>
        <v>1264.5999999999999</v>
      </c>
      <c r="I18" s="11">
        <f t="shared" ref="I18" si="43">N18+S18+X18+AC18+AH18+AM18+AR18+AW18+BB18+BG18</f>
        <v>0</v>
      </c>
      <c r="J18" s="32">
        <f t="shared" ref="J18" si="44">M18</f>
        <v>0</v>
      </c>
      <c r="K18" s="18"/>
      <c r="L18" s="18">
        <v>0</v>
      </c>
      <c r="M18" s="26">
        <v>0</v>
      </c>
      <c r="N18" s="18">
        <v>0</v>
      </c>
      <c r="O18" s="31">
        <f t="shared" ref="O18" si="45">R18</f>
        <v>1264.5999999999999</v>
      </c>
      <c r="P18" s="18">
        <v>0</v>
      </c>
      <c r="Q18" s="18">
        <v>0</v>
      </c>
      <c r="R18" s="31">
        <v>1264.5999999999999</v>
      </c>
      <c r="S18" s="18">
        <v>0</v>
      </c>
      <c r="T18" s="18">
        <f t="shared" ref="T18" si="46">W18</f>
        <v>0</v>
      </c>
      <c r="U18" s="18">
        <v>0</v>
      </c>
      <c r="V18" s="18">
        <v>0</v>
      </c>
      <c r="W18" s="18">
        <v>0</v>
      </c>
      <c r="X18" s="18">
        <v>0</v>
      </c>
      <c r="Y18" s="18">
        <f t="shared" ref="Y18" si="47">AB18</f>
        <v>0</v>
      </c>
      <c r="Z18" s="18">
        <v>0</v>
      </c>
      <c r="AA18" s="18">
        <v>0</v>
      </c>
      <c r="AB18" s="18">
        <v>0</v>
      </c>
      <c r="AC18" s="18">
        <v>0</v>
      </c>
      <c r="AD18" s="18">
        <f t="shared" ref="AD18" si="48">AG18</f>
        <v>0</v>
      </c>
      <c r="AE18" s="18">
        <v>0</v>
      </c>
      <c r="AF18" s="18">
        <v>0</v>
      </c>
      <c r="AG18" s="18">
        <v>0</v>
      </c>
      <c r="AH18" s="18">
        <v>0</v>
      </c>
      <c r="AI18" s="18">
        <f t="shared" ref="AI18" si="49">AL18</f>
        <v>0</v>
      </c>
      <c r="AJ18" s="18">
        <v>0</v>
      </c>
      <c r="AK18" s="18">
        <v>0</v>
      </c>
      <c r="AL18" s="18">
        <v>0</v>
      </c>
      <c r="AM18" s="18">
        <v>0</v>
      </c>
      <c r="AN18" s="18">
        <f t="shared" ref="AN18" si="50">AQ18</f>
        <v>0</v>
      </c>
      <c r="AO18" s="18">
        <v>0</v>
      </c>
      <c r="AP18" s="18">
        <v>0</v>
      </c>
      <c r="AQ18" s="18">
        <v>0</v>
      </c>
      <c r="AR18" s="18">
        <v>0</v>
      </c>
      <c r="AS18" s="18">
        <f t="shared" ref="AS18" si="51">AV18</f>
        <v>0</v>
      </c>
      <c r="AT18" s="18">
        <v>0</v>
      </c>
      <c r="AU18" s="18">
        <v>0</v>
      </c>
      <c r="AV18" s="18">
        <v>0</v>
      </c>
      <c r="AW18" s="18">
        <v>0</v>
      </c>
      <c r="AX18" s="18">
        <f t="shared" ref="AX18" si="52">BA18</f>
        <v>0</v>
      </c>
      <c r="AY18" s="18">
        <v>0</v>
      </c>
      <c r="AZ18" s="18">
        <v>0</v>
      </c>
      <c r="BA18" s="18">
        <v>0</v>
      </c>
      <c r="BB18" s="18">
        <v>0</v>
      </c>
      <c r="BC18" s="18">
        <f t="shared" ref="BC18" si="53">BF18</f>
        <v>0</v>
      </c>
      <c r="BD18" s="18">
        <v>0</v>
      </c>
      <c r="BE18" s="18">
        <v>0</v>
      </c>
      <c r="BF18" s="18">
        <v>0</v>
      </c>
      <c r="BG18" s="18">
        <v>0</v>
      </c>
    </row>
    <row r="19" spans="1:59" ht="47.25" x14ac:dyDescent="0.25">
      <c r="A19" s="10" t="s">
        <v>49</v>
      </c>
      <c r="B19" s="30" t="s">
        <v>167</v>
      </c>
      <c r="C19" s="16" t="s">
        <v>21</v>
      </c>
      <c r="D19" s="16" t="s">
        <v>64</v>
      </c>
      <c r="E19" s="11">
        <f t="shared" ref="E19" si="54">J19+O19+T19+Y19+AD19+AI19+AN19+AS19+AX19+BC19</f>
        <v>4225.2</v>
      </c>
      <c r="F19" s="11">
        <f t="shared" ref="F19" si="55">K19+P19+U19+Z19+AE19+AJ19+AO19+AT19+AY19+BD19</f>
        <v>0</v>
      </c>
      <c r="G19" s="11">
        <f t="shared" ref="G19" si="56">L19+Q19+V19+AA19+AF19+AK19+AP19+AU19+AZ19+BE19</f>
        <v>0</v>
      </c>
      <c r="H19" s="11">
        <f t="shared" ref="H19" si="57">M19+R19+W19+AB19+AG19+AL19+AQ19+AV19+BA19+BF19</f>
        <v>3521</v>
      </c>
      <c r="I19" s="11">
        <f t="shared" ref="I19" si="58">N19+S19+X19+AC19+AH19+AM19+AR19+AW19+BB19+BG19</f>
        <v>704.2</v>
      </c>
      <c r="J19" s="32">
        <f t="shared" ref="J19" si="59">M19</f>
        <v>0</v>
      </c>
      <c r="K19" s="18"/>
      <c r="L19" s="18">
        <v>0</v>
      </c>
      <c r="M19" s="26">
        <v>0</v>
      </c>
      <c r="N19" s="18">
        <v>0</v>
      </c>
      <c r="O19" s="31">
        <f t="shared" ref="O19" si="60">R19</f>
        <v>0</v>
      </c>
      <c r="P19" s="18">
        <v>0</v>
      </c>
      <c r="Q19" s="18">
        <v>0</v>
      </c>
      <c r="R19" s="31">
        <v>0</v>
      </c>
      <c r="S19" s="18">
        <v>0</v>
      </c>
      <c r="T19" s="31">
        <f>W19+X19</f>
        <v>0</v>
      </c>
      <c r="U19" s="18">
        <v>0</v>
      </c>
      <c r="V19" s="18">
        <v>0</v>
      </c>
      <c r="W19" s="31">
        <f>3521-3521</f>
        <v>0</v>
      </c>
      <c r="X19" s="31">
        <f>704.2-704.2</f>
        <v>0</v>
      </c>
      <c r="Y19" s="31">
        <f>AB19+AC19</f>
        <v>4225.2</v>
      </c>
      <c r="Z19" s="18">
        <v>0</v>
      </c>
      <c r="AA19" s="18">
        <v>0</v>
      </c>
      <c r="AB19" s="31">
        <v>3521</v>
      </c>
      <c r="AC19" s="31">
        <v>704.2</v>
      </c>
      <c r="AD19" s="18">
        <f t="shared" ref="AD19" si="61">AG19</f>
        <v>0</v>
      </c>
      <c r="AE19" s="18">
        <v>0</v>
      </c>
      <c r="AF19" s="18">
        <v>0</v>
      </c>
      <c r="AG19" s="18">
        <v>0</v>
      </c>
      <c r="AH19" s="18">
        <v>0</v>
      </c>
      <c r="AI19" s="18">
        <f t="shared" ref="AI19" si="62">AL19</f>
        <v>0</v>
      </c>
      <c r="AJ19" s="18">
        <v>0</v>
      </c>
      <c r="AK19" s="18">
        <v>0</v>
      </c>
      <c r="AL19" s="18">
        <v>0</v>
      </c>
      <c r="AM19" s="18">
        <v>0</v>
      </c>
      <c r="AN19" s="18">
        <f t="shared" ref="AN19" si="63">AQ19</f>
        <v>0</v>
      </c>
      <c r="AO19" s="18">
        <v>0</v>
      </c>
      <c r="AP19" s="18">
        <v>0</v>
      </c>
      <c r="AQ19" s="18">
        <v>0</v>
      </c>
      <c r="AR19" s="18">
        <v>0</v>
      </c>
      <c r="AS19" s="18">
        <f t="shared" ref="AS19" si="64">AV19</f>
        <v>0</v>
      </c>
      <c r="AT19" s="18">
        <v>0</v>
      </c>
      <c r="AU19" s="18">
        <v>0</v>
      </c>
      <c r="AV19" s="18">
        <v>0</v>
      </c>
      <c r="AW19" s="18">
        <v>0</v>
      </c>
      <c r="AX19" s="18">
        <f t="shared" ref="AX19" si="65">BA19</f>
        <v>0</v>
      </c>
      <c r="AY19" s="18">
        <v>0</v>
      </c>
      <c r="AZ19" s="18">
        <v>0</v>
      </c>
      <c r="BA19" s="18">
        <v>0</v>
      </c>
      <c r="BB19" s="18">
        <v>0</v>
      </c>
      <c r="BC19" s="18">
        <f t="shared" ref="BC19" si="66">BF19</f>
        <v>0</v>
      </c>
      <c r="BD19" s="18">
        <v>0</v>
      </c>
      <c r="BE19" s="18">
        <v>0</v>
      </c>
      <c r="BF19" s="18">
        <v>0</v>
      </c>
      <c r="BG19" s="18">
        <v>0</v>
      </c>
    </row>
    <row r="20" spans="1:59" ht="47.25" x14ac:dyDescent="0.25">
      <c r="A20" s="10" t="s">
        <v>177</v>
      </c>
      <c r="B20" s="30" t="s">
        <v>178</v>
      </c>
      <c r="C20" s="16" t="s">
        <v>21</v>
      </c>
      <c r="D20" s="16" t="s">
        <v>64</v>
      </c>
      <c r="E20" s="11">
        <f t="shared" ref="E20" si="67">J20+O20+T20+Y20+AD20+AI20+AN20+AS20+AX20+BC20</f>
        <v>23575.599999999999</v>
      </c>
      <c r="F20" s="11">
        <f t="shared" ref="F20" si="68">K20+P20+U20+Z20+AE20+AJ20+AO20+AT20+AY20+BD20</f>
        <v>0</v>
      </c>
      <c r="G20" s="11">
        <f t="shared" ref="G20" si="69">L20+Q20+V20+AA20+AF20+AK20+AP20+AU20+AZ20+BE20</f>
        <v>0</v>
      </c>
      <c r="H20" s="11">
        <f t="shared" ref="H20" si="70">M20+R20+W20+AB20+AG20+AL20+AQ20+AV20+BA20+BF20</f>
        <v>19646.3</v>
      </c>
      <c r="I20" s="11">
        <f t="shared" ref="I20" si="71">N20+S20+X20+AC20+AH20+AM20+AR20+AW20+BB20+BG20</f>
        <v>3929.3</v>
      </c>
      <c r="J20" s="32">
        <f t="shared" ref="J20" si="72">M20</f>
        <v>0</v>
      </c>
      <c r="K20" s="18"/>
      <c r="L20" s="18">
        <v>0</v>
      </c>
      <c r="M20" s="26">
        <v>0</v>
      </c>
      <c r="N20" s="18">
        <v>0</v>
      </c>
      <c r="O20" s="31">
        <f t="shared" ref="O20" si="73">R20</f>
        <v>0</v>
      </c>
      <c r="P20" s="18">
        <v>0</v>
      </c>
      <c r="Q20" s="18">
        <v>0</v>
      </c>
      <c r="R20" s="31">
        <v>0</v>
      </c>
      <c r="S20" s="18">
        <v>0</v>
      </c>
      <c r="T20" s="31">
        <f>W20+X20</f>
        <v>0</v>
      </c>
      <c r="U20" s="18">
        <v>0</v>
      </c>
      <c r="V20" s="18">
        <v>0</v>
      </c>
      <c r="W20" s="31">
        <f>3521-3521</f>
        <v>0</v>
      </c>
      <c r="X20" s="31">
        <f>704.2-704.2</f>
        <v>0</v>
      </c>
      <c r="Y20" s="31">
        <f>AB20+AC20</f>
        <v>23575.599999999999</v>
      </c>
      <c r="Z20" s="18">
        <v>0</v>
      </c>
      <c r="AA20" s="18">
        <v>0</v>
      </c>
      <c r="AB20" s="31">
        <v>19646.3</v>
      </c>
      <c r="AC20" s="31">
        <v>3929.3</v>
      </c>
      <c r="AD20" s="18">
        <f t="shared" ref="AD20" si="74">AG20</f>
        <v>0</v>
      </c>
      <c r="AE20" s="18">
        <v>0</v>
      </c>
      <c r="AF20" s="18">
        <v>0</v>
      </c>
      <c r="AG20" s="18">
        <v>0</v>
      </c>
      <c r="AH20" s="18">
        <v>0</v>
      </c>
      <c r="AI20" s="18">
        <f t="shared" ref="AI20" si="75">AL20</f>
        <v>0</v>
      </c>
      <c r="AJ20" s="18">
        <v>0</v>
      </c>
      <c r="AK20" s="18">
        <v>0</v>
      </c>
      <c r="AL20" s="18">
        <v>0</v>
      </c>
      <c r="AM20" s="18">
        <v>0</v>
      </c>
      <c r="AN20" s="18">
        <f t="shared" ref="AN20" si="76">AQ20</f>
        <v>0</v>
      </c>
      <c r="AO20" s="18">
        <v>0</v>
      </c>
      <c r="AP20" s="18">
        <v>0</v>
      </c>
      <c r="AQ20" s="18">
        <v>0</v>
      </c>
      <c r="AR20" s="18">
        <v>0</v>
      </c>
      <c r="AS20" s="18">
        <f t="shared" ref="AS20" si="77">AV20</f>
        <v>0</v>
      </c>
      <c r="AT20" s="18">
        <v>0</v>
      </c>
      <c r="AU20" s="18">
        <v>0</v>
      </c>
      <c r="AV20" s="18">
        <v>0</v>
      </c>
      <c r="AW20" s="18">
        <v>0</v>
      </c>
      <c r="AX20" s="18">
        <f t="shared" ref="AX20" si="78">BA20</f>
        <v>0</v>
      </c>
      <c r="AY20" s="18">
        <v>0</v>
      </c>
      <c r="AZ20" s="18">
        <v>0</v>
      </c>
      <c r="BA20" s="18">
        <v>0</v>
      </c>
      <c r="BB20" s="18">
        <v>0</v>
      </c>
      <c r="BC20" s="18">
        <f t="shared" ref="BC20" si="79">BF20</f>
        <v>0</v>
      </c>
      <c r="BD20" s="18">
        <v>0</v>
      </c>
      <c r="BE20" s="18">
        <v>0</v>
      </c>
      <c r="BF20" s="18">
        <v>0</v>
      </c>
      <c r="BG20" s="18">
        <v>0</v>
      </c>
    </row>
    <row r="21" spans="1:59" s="9" customFormat="1" ht="35.25" customHeight="1" x14ac:dyDescent="0.25">
      <c r="A21" s="44" t="s">
        <v>51</v>
      </c>
      <c r="B21" s="71" t="s">
        <v>50</v>
      </c>
      <c r="C21" s="71"/>
      <c r="D21" s="71"/>
      <c r="E21" s="8">
        <f>SUM(E22:E66)</f>
        <v>204784.00000000009</v>
      </c>
      <c r="F21" s="8">
        <f t="shared" ref="F21:BG21" si="80">SUM(F22:F66)</f>
        <v>0</v>
      </c>
      <c r="G21" s="8">
        <f t="shared" si="80"/>
        <v>107540.90000000001</v>
      </c>
      <c r="H21" s="8">
        <f t="shared" si="80"/>
        <v>93593.500000000015</v>
      </c>
      <c r="I21" s="8">
        <f t="shared" si="80"/>
        <v>3649.5999999999995</v>
      </c>
      <c r="J21" s="8">
        <f t="shared" si="80"/>
        <v>63479.899999999994</v>
      </c>
      <c r="K21" s="8">
        <f t="shared" si="80"/>
        <v>0</v>
      </c>
      <c r="L21" s="8">
        <f t="shared" si="80"/>
        <v>21047.200000000001</v>
      </c>
      <c r="M21" s="8">
        <f t="shared" si="80"/>
        <v>40684.1</v>
      </c>
      <c r="N21" s="8">
        <f t="shared" si="80"/>
        <v>1748.6</v>
      </c>
      <c r="O21" s="8">
        <f t="shared" si="80"/>
        <v>49616.800000000003</v>
      </c>
      <c r="P21" s="8">
        <f t="shared" si="80"/>
        <v>0</v>
      </c>
      <c r="Q21" s="8">
        <f t="shared" si="80"/>
        <v>29390.699999999997</v>
      </c>
      <c r="R21" s="8">
        <f t="shared" si="80"/>
        <v>18908.599999999999</v>
      </c>
      <c r="S21" s="8">
        <f t="shared" si="80"/>
        <v>1317.5</v>
      </c>
      <c r="T21" s="8">
        <f t="shared" si="80"/>
        <v>58376.700000000004</v>
      </c>
      <c r="U21" s="8">
        <f t="shared" si="80"/>
        <v>0</v>
      </c>
      <c r="V21" s="8">
        <f t="shared" si="80"/>
        <v>25458</v>
      </c>
      <c r="W21" s="8">
        <f t="shared" si="80"/>
        <v>32335.200000000001</v>
      </c>
      <c r="X21" s="8">
        <f t="shared" si="80"/>
        <v>583.49999999999989</v>
      </c>
      <c r="Y21" s="8">
        <f t="shared" si="80"/>
        <v>33310.6</v>
      </c>
      <c r="Z21" s="8">
        <f t="shared" si="80"/>
        <v>0</v>
      </c>
      <c r="AA21" s="8">
        <f t="shared" si="80"/>
        <v>31645</v>
      </c>
      <c r="AB21" s="8">
        <f t="shared" si="80"/>
        <v>1665.6</v>
      </c>
      <c r="AC21" s="8">
        <f t="shared" si="80"/>
        <v>0</v>
      </c>
      <c r="AD21" s="8">
        <f t="shared" si="80"/>
        <v>0</v>
      </c>
      <c r="AE21" s="8">
        <f t="shared" si="80"/>
        <v>0</v>
      </c>
      <c r="AF21" s="8">
        <f t="shared" si="80"/>
        <v>0</v>
      </c>
      <c r="AG21" s="8">
        <f t="shared" si="80"/>
        <v>0</v>
      </c>
      <c r="AH21" s="8">
        <f t="shared" si="80"/>
        <v>0</v>
      </c>
      <c r="AI21" s="8">
        <f t="shared" si="80"/>
        <v>0</v>
      </c>
      <c r="AJ21" s="8">
        <f t="shared" si="80"/>
        <v>0</v>
      </c>
      <c r="AK21" s="8">
        <f t="shared" si="80"/>
        <v>0</v>
      </c>
      <c r="AL21" s="8">
        <f t="shared" si="80"/>
        <v>0</v>
      </c>
      <c r="AM21" s="8">
        <f t="shared" si="80"/>
        <v>0</v>
      </c>
      <c r="AN21" s="8">
        <f t="shared" si="80"/>
        <v>0</v>
      </c>
      <c r="AO21" s="8">
        <f t="shared" si="80"/>
        <v>0</v>
      </c>
      <c r="AP21" s="8">
        <f t="shared" si="80"/>
        <v>0</v>
      </c>
      <c r="AQ21" s="8">
        <f t="shared" si="80"/>
        <v>0</v>
      </c>
      <c r="AR21" s="8">
        <f t="shared" si="80"/>
        <v>0</v>
      </c>
      <c r="AS21" s="8">
        <f t="shared" si="80"/>
        <v>0</v>
      </c>
      <c r="AT21" s="8">
        <f t="shared" si="80"/>
        <v>0</v>
      </c>
      <c r="AU21" s="8">
        <f t="shared" si="80"/>
        <v>0</v>
      </c>
      <c r="AV21" s="8">
        <f t="shared" si="80"/>
        <v>0</v>
      </c>
      <c r="AW21" s="8">
        <f t="shared" si="80"/>
        <v>0</v>
      </c>
      <c r="AX21" s="8">
        <f t="shared" si="80"/>
        <v>0</v>
      </c>
      <c r="AY21" s="8">
        <f t="shared" si="80"/>
        <v>0</v>
      </c>
      <c r="AZ21" s="8">
        <f t="shared" si="80"/>
        <v>0</v>
      </c>
      <c r="BA21" s="8">
        <f t="shared" si="80"/>
        <v>0</v>
      </c>
      <c r="BB21" s="8">
        <f t="shared" si="80"/>
        <v>0</v>
      </c>
      <c r="BC21" s="8">
        <f t="shared" si="80"/>
        <v>0</v>
      </c>
      <c r="BD21" s="8">
        <f t="shared" si="80"/>
        <v>0</v>
      </c>
      <c r="BE21" s="8">
        <f t="shared" si="80"/>
        <v>0</v>
      </c>
      <c r="BF21" s="8">
        <f t="shared" si="80"/>
        <v>0</v>
      </c>
      <c r="BG21" s="8">
        <f t="shared" si="80"/>
        <v>0</v>
      </c>
    </row>
    <row r="22" spans="1:59" ht="31.5" x14ac:dyDescent="0.25">
      <c r="A22" s="10" t="s">
        <v>52</v>
      </c>
      <c r="B22" s="37" t="s">
        <v>60</v>
      </c>
      <c r="C22" s="24" t="s">
        <v>21</v>
      </c>
      <c r="D22" s="16" t="s">
        <v>64</v>
      </c>
      <c r="E22" s="11">
        <f t="shared" ref="E22:E25" si="81">J22+O22+T22+Y22+AD22+AI22+AN22+AS22+AX22+BC22</f>
        <v>807</v>
      </c>
      <c r="F22" s="11">
        <f t="shared" ref="F22:F25" si="82">K22+P22+U22+Z22+AE22+AJ22+AO22+AT22+AY22+BD22</f>
        <v>0</v>
      </c>
      <c r="G22" s="11">
        <f t="shared" ref="G22:G25" si="83">L22+Q22+V22+AA22+AF22+AK22+AP22+AU22+AZ22+BE22</f>
        <v>759</v>
      </c>
      <c r="H22" s="11">
        <f t="shared" ref="H22:H25" si="84">M22+R22+W22+AB22+AG22+AL22+AQ22+AV22+BA22+BF22</f>
        <v>40</v>
      </c>
      <c r="I22" s="11">
        <f t="shared" ref="I22:I25" si="85">N22+S22+X22+AC22+AH22+AM22+AR22+AW22+BB22+BG22</f>
        <v>8</v>
      </c>
      <c r="J22" s="12">
        <f>L22+M22+N22</f>
        <v>807</v>
      </c>
      <c r="K22" s="19">
        <v>0</v>
      </c>
      <c r="L22" s="21">
        <v>759</v>
      </c>
      <c r="M22" s="26">
        <v>40</v>
      </c>
      <c r="N22" s="21">
        <v>8</v>
      </c>
      <c r="O22" s="18">
        <f t="shared" ref="O22:O25" si="86">R22</f>
        <v>0</v>
      </c>
      <c r="P22" s="19">
        <v>0</v>
      </c>
      <c r="Q22" s="19">
        <v>0</v>
      </c>
      <c r="R22" s="19">
        <v>0</v>
      </c>
      <c r="S22" s="19">
        <v>0</v>
      </c>
      <c r="T22" s="31">
        <f>SUM(V22:X22)</f>
        <v>0</v>
      </c>
      <c r="U22" s="19">
        <v>0</v>
      </c>
      <c r="V22" s="19">
        <v>0</v>
      </c>
      <c r="W22" s="19">
        <v>0</v>
      </c>
      <c r="X22" s="19">
        <v>0</v>
      </c>
      <c r="Y22" s="18">
        <f t="shared" ref="Y22:Y25" si="87">AB22</f>
        <v>0</v>
      </c>
      <c r="Z22" s="19">
        <v>0</v>
      </c>
      <c r="AA22" s="19">
        <v>0</v>
      </c>
      <c r="AB22" s="19">
        <v>0</v>
      </c>
      <c r="AC22" s="19">
        <v>0</v>
      </c>
      <c r="AD22" s="18">
        <f t="shared" ref="AD22:AD25" si="88">AG22</f>
        <v>0</v>
      </c>
      <c r="AE22" s="19">
        <v>0</v>
      </c>
      <c r="AF22" s="19">
        <v>0</v>
      </c>
      <c r="AG22" s="19">
        <v>0</v>
      </c>
      <c r="AH22" s="19">
        <v>0</v>
      </c>
      <c r="AI22" s="18">
        <f t="shared" ref="AI22:AI25" si="89">AL22</f>
        <v>0</v>
      </c>
      <c r="AJ22" s="19">
        <v>0</v>
      </c>
      <c r="AK22" s="19">
        <v>0</v>
      </c>
      <c r="AL22" s="19">
        <v>0</v>
      </c>
      <c r="AM22" s="19">
        <v>0</v>
      </c>
      <c r="AN22" s="18">
        <f t="shared" ref="AN22:AN25" si="90">AQ22</f>
        <v>0</v>
      </c>
      <c r="AO22" s="19">
        <v>0</v>
      </c>
      <c r="AP22" s="19">
        <v>0</v>
      </c>
      <c r="AQ22" s="19">
        <v>0</v>
      </c>
      <c r="AR22" s="19">
        <v>0</v>
      </c>
      <c r="AS22" s="18">
        <f t="shared" ref="AS22:AS25" si="91">AV22</f>
        <v>0</v>
      </c>
      <c r="AT22" s="19">
        <v>0</v>
      </c>
      <c r="AU22" s="19">
        <v>0</v>
      </c>
      <c r="AV22" s="19">
        <v>0</v>
      </c>
      <c r="AW22" s="19">
        <v>0</v>
      </c>
      <c r="AX22" s="18">
        <f t="shared" ref="AX22:AX25" si="92">BA22</f>
        <v>0</v>
      </c>
      <c r="AY22" s="19">
        <v>0</v>
      </c>
      <c r="AZ22" s="19">
        <v>0</v>
      </c>
      <c r="BA22" s="19">
        <v>0</v>
      </c>
      <c r="BB22" s="19">
        <v>0</v>
      </c>
      <c r="BC22" s="18">
        <f t="shared" ref="BC22:BC25" si="93">BF22</f>
        <v>0</v>
      </c>
      <c r="BD22" s="19">
        <v>0</v>
      </c>
      <c r="BE22" s="19">
        <v>0</v>
      </c>
      <c r="BF22" s="19">
        <v>0</v>
      </c>
      <c r="BG22" s="19">
        <v>0</v>
      </c>
    </row>
    <row r="23" spans="1:59" ht="47.25" x14ac:dyDescent="0.25">
      <c r="A23" s="10" t="s">
        <v>56</v>
      </c>
      <c r="B23" s="38" t="s">
        <v>61</v>
      </c>
      <c r="C23" s="24" t="s">
        <v>21</v>
      </c>
      <c r="D23" s="16" t="s">
        <v>64</v>
      </c>
      <c r="E23" s="11">
        <f t="shared" si="81"/>
        <v>383.7</v>
      </c>
      <c r="F23" s="11">
        <f t="shared" si="82"/>
        <v>0</v>
      </c>
      <c r="G23" s="11">
        <f t="shared" si="83"/>
        <v>360.9</v>
      </c>
      <c r="H23" s="11">
        <f t="shared" si="84"/>
        <v>19</v>
      </c>
      <c r="I23" s="11">
        <f t="shared" si="85"/>
        <v>3.8</v>
      </c>
      <c r="J23" s="12">
        <f t="shared" ref="J23:J25" si="94">L23+M23+N23</f>
        <v>383.7</v>
      </c>
      <c r="K23" s="19">
        <v>0</v>
      </c>
      <c r="L23" s="21">
        <v>360.9</v>
      </c>
      <c r="M23" s="26">
        <v>19</v>
      </c>
      <c r="N23" s="21">
        <v>3.8</v>
      </c>
      <c r="O23" s="18">
        <f t="shared" si="86"/>
        <v>0</v>
      </c>
      <c r="P23" s="19">
        <v>0</v>
      </c>
      <c r="Q23" s="19">
        <v>0</v>
      </c>
      <c r="R23" s="19">
        <v>0</v>
      </c>
      <c r="S23" s="19">
        <v>0</v>
      </c>
      <c r="T23" s="31">
        <f t="shared" ref="T23:T50" si="95">SUM(V23:X23)</f>
        <v>0</v>
      </c>
      <c r="U23" s="19">
        <v>0</v>
      </c>
      <c r="V23" s="19">
        <v>0</v>
      </c>
      <c r="W23" s="19">
        <v>0</v>
      </c>
      <c r="X23" s="19">
        <v>0</v>
      </c>
      <c r="Y23" s="18">
        <f t="shared" si="87"/>
        <v>0</v>
      </c>
      <c r="Z23" s="19">
        <v>0</v>
      </c>
      <c r="AA23" s="19">
        <v>0</v>
      </c>
      <c r="AB23" s="19">
        <v>0</v>
      </c>
      <c r="AC23" s="19">
        <v>0</v>
      </c>
      <c r="AD23" s="18">
        <f t="shared" si="88"/>
        <v>0</v>
      </c>
      <c r="AE23" s="19">
        <v>0</v>
      </c>
      <c r="AF23" s="19">
        <v>0</v>
      </c>
      <c r="AG23" s="19">
        <v>0</v>
      </c>
      <c r="AH23" s="19">
        <v>0</v>
      </c>
      <c r="AI23" s="18">
        <f t="shared" si="89"/>
        <v>0</v>
      </c>
      <c r="AJ23" s="19">
        <v>0</v>
      </c>
      <c r="AK23" s="19">
        <v>0</v>
      </c>
      <c r="AL23" s="19">
        <v>0</v>
      </c>
      <c r="AM23" s="19">
        <v>0</v>
      </c>
      <c r="AN23" s="18">
        <f t="shared" si="90"/>
        <v>0</v>
      </c>
      <c r="AO23" s="19">
        <v>0</v>
      </c>
      <c r="AP23" s="19">
        <v>0</v>
      </c>
      <c r="AQ23" s="19">
        <v>0</v>
      </c>
      <c r="AR23" s="19">
        <v>0</v>
      </c>
      <c r="AS23" s="18">
        <f t="shared" si="91"/>
        <v>0</v>
      </c>
      <c r="AT23" s="19">
        <v>0</v>
      </c>
      <c r="AU23" s="19">
        <v>0</v>
      </c>
      <c r="AV23" s="19">
        <v>0</v>
      </c>
      <c r="AW23" s="19">
        <v>0</v>
      </c>
      <c r="AX23" s="18">
        <f t="shared" si="92"/>
        <v>0</v>
      </c>
      <c r="AY23" s="19">
        <v>0</v>
      </c>
      <c r="AZ23" s="19">
        <v>0</v>
      </c>
      <c r="BA23" s="19">
        <v>0</v>
      </c>
      <c r="BB23" s="19">
        <v>0</v>
      </c>
      <c r="BC23" s="18">
        <f t="shared" si="93"/>
        <v>0</v>
      </c>
      <c r="BD23" s="19">
        <v>0</v>
      </c>
      <c r="BE23" s="19">
        <v>0</v>
      </c>
      <c r="BF23" s="19">
        <v>0</v>
      </c>
      <c r="BG23" s="19">
        <v>0</v>
      </c>
    </row>
    <row r="24" spans="1:59" ht="47.25" x14ac:dyDescent="0.25">
      <c r="A24" s="10" t="s">
        <v>57</v>
      </c>
      <c r="B24" s="38" t="s">
        <v>78</v>
      </c>
      <c r="C24" s="24" t="s">
        <v>21</v>
      </c>
      <c r="D24" s="16" t="s">
        <v>64</v>
      </c>
      <c r="E24" s="11">
        <f t="shared" si="81"/>
        <v>731.39999999999986</v>
      </c>
      <c r="F24" s="11">
        <f t="shared" si="82"/>
        <v>0</v>
      </c>
      <c r="G24" s="11">
        <f t="shared" si="83"/>
        <v>687.8</v>
      </c>
      <c r="H24" s="11">
        <f t="shared" si="84"/>
        <v>36.299999999999997</v>
      </c>
      <c r="I24" s="11">
        <f t="shared" si="85"/>
        <v>7.3</v>
      </c>
      <c r="J24" s="12">
        <f t="shared" si="94"/>
        <v>731.39999999999986</v>
      </c>
      <c r="K24" s="19">
        <v>0</v>
      </c>
      <c r="L24" s="21">
        <v>687.8</v>
      </c>
      <c r="M24" s="26">
        <v>36.299999999999997</v>
      </c>
      <c r="N24" s="21">
        <v>7.3</v>
      </c>
      <c r="O24" s="18">
        <f t="shared" si="86"/>
        <v>0</v>
      </c>
      <c r="P24" s="19">
        <v>0</v>
      </c>
      <c r="Q24" s="19">
        <v>0</v>
      </c>
      <c r="R24" s="19">
        <v>0</v>
      </c>
      <c r="S24" s="19">
        <v>0</v>
      </c>
      <c r="T24" s="31">
        <f t="shared" si="95"/>
        <v>0</v>
      </c>
      <c r="U24" s="19">
        <v>0</v>
      </c>
      <c r="V24" s="19">
        <v>0</v>
      </c>
      <c r="W24" s="19">
        <v>0</v>
      </c>
      <c r="X24" s="19">
        <v>0</v>
      </c>
      <c r="Y24" s="18">
        <f t="shared" si="87"/>
        <v>0</v>
      </c>
      <c r="Z24" s="19">
        <v>0</v>
      </c>
      <c r="AA24" s="19">
        <v>0</v>
      </c>
      <c r="AB24" s="19">
        <v>0</v>
      </c>
      <c r="AC24" s="19">
        <v>0</v>
      </c>
      <c r="AD24" s="18">
        <f t="shared" si="88"/>
        <v>0</v>
      </c>
      <c r="AE24" s="19">
        <v>0</v>
      </c>
      <c r="AF24" s="19">
        <v>0</v>
      </c>
      <c r="AG24" s="19">
        <v>0</v>
      </c>
      <c r="AH24" s="19">
        <v>0</v>
      </c>
      <c r="AI24" s="18">
        <f t="shared" si="89"/>
        <v>0</v>
      </c>
      <c r="AJ24" s="19">
        <v>0</v>
      </c>
      <c r="AK24" s="19">
        <v>0</v>
      </c>
      <c r="AL24" s="19">
        <v>0</v>
      </c>
      <c r="AM24" s="19">
        <v>0</v>
      </c>
      <c r="AN24" s="18">
        <f t="shared" si="90"/>
        <v>0</v>
      </c>
      <c r="AO24" s="19">
        <v>0</v>
      </c>
      <c r="AP24" s="19">
        <v>0</v>
      </c>
      <c r="AQ24" s="19">
        <v>0</v>
      </c>
      <c r="AR24" s="19">
        <v>0</v>
      </c>
      <c r="AS24" s="18">
        <f t="shared" si="91"/>
        <v>0</v>
      </c>
      <c r="AT24" s="19">
        <v>0</v>
      </c>
      <c r="AU24" s="19">
        <v>0</v>
      </c>
      <c r="AV24" s="19">
        <v>0</v>
      </c>
      <c r="AW24" s="19">
        <v>0</v>
      </c>
      <c r="AX24" s="18">
        <f t="shared" si="92"/>
        <v>0</v>
      </c>
      <c r="AY24" s="19">
        <v>0</v>
      </c>
      <c r="AZ24" s="19">
        <v>0</v>
      </c>
      <c r="BA24" s="19">
        <v>0</v>
      </c>
      <c r="BB24" s="19">
        <v>0</v>
      </c>
      <c r="BC24" s="18">
        <f t="shared" si="93"/>
        <v>0</v>
      </c>
      <c r="BD24" s="19">
        <v>0</v>
      </c>
      <c r="BE24" s="19">
        <v>0</v>
      </c>
      <c r="BF24" s="19">
        <v>0</v>
      </c>
      <c r="BG24" s="19">
        <v>0</v>
      </c>
    </row>
    <row r="25" spans="1:59" ht="31.5" x14ac:dyDescent="0.25">
      <c r="A25" s="10" t="s">
        <v>58</v>
      </c>
      <c r="B25" s="38" t="s">
        <v>62</v>
      </c>
      <c r="C25" s="24" t="s">
        <v>21</v>
      </c>
      <c r="D25" s="16" t="s">
        <v>64</v>
      </c>
      <c r="E25" s="11">
        <f t="shared" si="81"/>
        <v>4697.5</v>
      </c>
      <c r="F25" s="11">
        <f t="shared" si="82"/>
        <v>0</v>
      </c>
      <c r="G25" s="11">
        <f t="shared" si="83"/>
        <v>4418</v>
      </c>
      <c r="H25" s="11">
        <f t="shared" si="84"/>
        <v>232.6</v>
      </c>
      <c r="I25" s="11">
        <f t="shared" si="85"/>
        <v>46.9</v>
      </c>
      <c r="J25" s="12">
        <f t="shared" si="94"/>
        <v>4697.5</v>
      </c>
      <c r="K25" s="19">
        <v>0</v>
      </c>
      <c r="L25" s="21">
        <v>4418</v>
      </c>
      <c r="M25" s="26">
        <v>232.6</v>
      </c>
      <c r="N25" s="21">
        <v>46.9</v>
      </c>
      <c r="O25" s="18">
        <f t="shared" si="86"/>
        <v>0</v>
      </c>
      <c r="P25" s="19">
        <v>0</v>
      </c>
      <c r="Q25" s="19">
        <v>0</v>
      </c>
      <c r="R25" s="19">
        <v>0</v>
      </c>
      <c r="S25" s="19">
        <v>0</v>
      </c>
      <c r="T25" s="31">
        <f t="shared" si="95"/>
        <v>0</v>
      </c>
      <c r="U25" s="19">
        <v>0</v>
      </c>
      <c r="V25" s="19">
        <v>0</v>
      </c>
      <c r="W25" s="19">
        <v>0</v>
      </c>
      <c r="X25" s="19">
        <v>0</v>
      </c>
      <c r="Y25" s="18">
        <f t="shared" si="87"/>
        <v>0</v>
      </c>
      <c r="Z25" s="19">
        <v>0</v>
      </c>
      <c r="AA25" s="19">
        <v>0</v>
      </c>
      <c r="AB25" s="19">
        <v>0</v>
      </c>
      <c r="AC25" s="19">
        <v>0</v>
      </c>
      <c r="AD25" s="18">
        <f t="shared" si="88"/>
        <v>0</v>
      </c>
      <c r="AE25" s="19">
        <v>0</v>
      </c>
      <c r="AF25" s="19">
        <v>0</v>
      </c>
      <c r="AG25" s="19">
        <v>0</v>
      </c>
      <c r="AH25" s="19">
        <v>0</v>
      </c>
      <c r="AI25" s="18">
        <f t="shared" si="89"/>
        <v>0</v>
      </c>
      <c r="AJ25" s="19">
        <v>0</v>
      </c>
      <c r="AK25" s="19">
        <v>0</v>
      </c>
      <c r="AL25" s="19">
        <v>0</v>
      </c>
      <c r="AM25" s="19">
        <v>0</v>
      </c>
      <c r="AN25" s="18">
        <f t="shared" si="90"/>
        <v>0</v>
      </c>
      <c r="AO25" s="19">
        <v>0</v>
      </c>
      <c r="AP25" s="19">
        <v>0</v>
      </c>
      <c r="AQ25" s="19">
        <v>0</v>
      </c>
      <c r="AR25" s="19">
        <v>0</v>
      </c>
      <c r="AS25" s="18">
        <f t="shared" si="91"/>
        <v>0</v>
      </c>
      <c r="AT25" s="19">
        <v>0</v>
      </c>
      <c r="AU25" s="19">
        <v>0</v>
      </c>
      <c r="AV25" s="19">
        <v>0</v>
      </c>
      <c r="AW25" s="19">
        <v>0</v>
      </c>
      <c r="AX25" s="18">
        <f t="shared" si="92"/>
        <v>0</v>
      </c>
      <c r="AY25" s="19">
        <v>0</v>
      </c>
      <c r="AZ25" s="19">
        <v>0</v>
      </c>
      <c r="BA25" s="19">
        <v>0</v>
      </c>
      <c r="BB25" s="19">
        <v>0</v>
      </c>
      <c r="BC25" s="18">
        <f t="shared" si="93"/>
        <v>0</v>
      </c>
      <c r="BD25" s="19">
        <v>0</v>
      </c>
      <c r="BE25" s="19">
        <v>0</v>
      </c>
      <c r="BF25" s="19">
        <v>0</v>
      </c>
      <c r="BG25" s="19">
        <v>0</v>
      </c>
    </row>
    <row r="26" spans="1:59" ht="47.25" x14ac:dyDescent="0.25">
      <c r="A26" s="10" t="s">
        <v>59</v>
      </c>
      <c r="B26" s="38" t="s">
        <v>68</v>
      </c>
      <c r="C26" s="24" t="s">
        <v>21</v>
      </c>
      <c r="D26" s="16" t="s">
        <v>67</v>
      </c>
      <c r="E26" s="11">
        <f t="shared" ref="E26" si="96">J26+O26+T26+Y26+AD26+AI26+AN26+AS26+AX26+BC26</f>
        <v>3964.6</v>
      </c>
      <c r="F26" s="11">
        <f t="shared" ref="F26" si="97">K26+P26+U26+Z26+AE26+AJ26+AO26+AT26+AY26+BD26</f>
        <v>0</v>
      </c>
      <c r="G26" s="11">
        <f t="shared" ref="G26" si="98">L26+Q26+V26+AA26+AF26+AK26+AP26+AU26+AZ26+BE26</f>
        <v>0</v>
      </c>
      <c r="H26" s="11">
        <f t="shared" ref="H26" si="99">M26+R26+W26+AB26+AG26+AL26+AQ26+AV26+BA26+BF26</f>
        <v>3964.6</v>
      </c>
      <c r="I26" s="11">
        <f t="shared" ref="I26" si="100">N26+S26+X26+AC26+AH26+AM26+AR26+AW26+BB26+BG26</f>
        <v>0</v>
      </c>
      <c r="J26" s="12">
        <f t="shared" ref="J26" si="101">L26+M26+N26</f>
        <v>3964.6</v>
      </c>
      <c r="K26" s="19">
        <v>0</v>
      </c>
      <c r="L26" s="21">
        <v>0</v>
      </c>
      <c r="M26" s="26">
        <v>3964.6</v>
      </c>
      <c r="N26" s="21">
        <v>0</v>
      </c>
      <c r="O26" s="18">
        <f t="shared" ref="O26" si="102">R26</f>
        <v>0</v>
      </c>
      <c r="P26" s="19">
        <v>0</v>
      </c>
      <c r="Q26" s="19">
        <v>0</v>
      </c>
      <c r="R26" s="19">
        <v>0</v>
      </c>
      <c r="S26" s="19">
        <v>0</v>
      </c>
      <c r="T26" s="31">
        <f t="shared" si="95"/>
        <v>0</v>
      </c>
      <c r="U26" s="19">
        <v>0</v>
      </c>
      <c r="V26" s="19">
        <v>0</v>
      </c>
      <c r="W26" s="19">
        <v>0</v>
      </c>
      <c r="X26" s="19">
        <v>0</v>
      </c>
      <c r="Y26" s="18">
        <f t="shared" ref="Y26" si="103">AB26</f>
        <v>0</v>
      </c>
      <c r="Z26" s="19">
        <v>0</v>
      </c>
      <c r="AA26" s="19">
        <v>0</v>
      </c>
      <c r="AB26" s="19">
        <v>0</v>
      </c>
      <c r="AC26" s="19">
        <v>0</v>
      </c>
      <c r="AD26" s="18">
        <f t="shared" ref="AD26" si="104">AG26</f>
        <v>0</v>
      </c>
      <c r="AE26" s="19">
        <v>0</v>
      </c>
      <c r="AF26" s="19">
        <v>0</v>
      </c>
      <c r="AG26" s="19">
        <v>0</v>
      </c>
      <c r="AH26" s="19">
        <v>0</v>
      </c>
      <c r="AI26" s="18">
        <f t="shared" ref="AI26" si="105">AL26</f>
        <v>0</v>
      </c>
      <c r="AJ26" s="19">
        <v>0</v>
      </c>
      <c r="AK26" s="19">
        <v>0</v>
      </c>
      <c r="AL26" s="19">
        <v>0</v>
      </c>
      <c r="AM26" s="19">
        <v>0</v>
      </c>
      <c r="AN26" s="18">
        <f t="shared" ref="AN26" si="106">AQ26</f>
        <v>0</v>
      </c>
      <c r="AO26" s="19">
        <v>0</v>
      </c>
      <c r="AP26" s="19">
        <v>0</v>
      </c>
      <c r="AQ26" s="19">
        <v>0</v>
      </c>
      <c r="AR26" s="19">
        <v>0</v>
      </c>
      <c r="AS26" s="18">
        <f t="shared" ref="AS26" si="107">AV26</f>
        <v>0</v>
      </c>
      <c r="AT26" s="19">
        <v>0</v>
      </c>
      <c r="AU26" s="19">
        <v>0</v>
      </c>
      <c r="AV26" s="19">
        <v>0</v>
      </c>
      <c r="AW26" s="19">
        <v>0</v>
      </c>
      <c r="AX26" s="18">
        <f t="shared" ref="AX26" si="108">BA26</f>
        <v>0</v>
      </c>
      <c r="AY26" s="19">
        <v>0</v>
      </c>
      <c r="AZ26" s="19">
        <v>0</v>
      </c>
      <c r="BA26" s="19">
        <v>0</v>
      </c>
      <c r="BB26" s="19">
        <v>0</v>
      </c>
      <c r="BC26" s="18">
        <f t="shared" ref="BC26" si="109">BF26</f>
        <v>0</v>
      </c>
      <c r="BD26" s="19">
        <v>0</v>
      </c>
      <c r="BE26" s="19">
        <v>0</v>
      </c>
      <c r="BF26" s="19">
        <v>0</v>
      </c>
      <c r="BG26" s="19">
        <v>0</v>
      </c>
    </row>
    <row r="27" spans="1:59" ht="31.5" x14ac:dyDescent="0.25">
      <c r="A27" s="10" t="s">
        <v>69</v>
      </c>
      <c r="B27" s="38" t="s">
        <v>71</v>
      </c>
      <c r="C27" s="24" t="s">
        <v>21</v>
      </c>
      <c r="D27" s="16" t="s">
        <v>64</v>
      </c>
      <c r="E27" s="11">
        <f t="shared" ref="E27" si="110">J27+O27+T27+Y27+AD27+AI27+AN27+AS27+AX27+BC27</f>
        <v>6921.7</v>
      </c>
      <c r="F27" s="11">
        <f t="shared" ref="F27" si="111">K27+P27+U27+Z27+AE27+AJ27+AO27+AT27+AY27+BD27</f>
        <v>0</v>
      </c>
      <c r="G27" s="11">
        <f t="shared" ref="G27" si="112">L27+Q27+V27+AA27+AF27+AK27+AP27+AU27+AZ27+BE27</f>
        <v>0</v>
      </c>
      <c r="H27" s="11">
        <f t="shared" ref="H27" si="113">M27+R27+W27+AB27+AG27+AL27+AQ27+AV27+BA27+BF27</f>
        <v>6852.5</v>
      </c>
      <c r="I27" s="11">
        <f t="shared" ref="I27" si="114">N27+S27+X27+AC27+AH27+AM27+AR27+AW27+BB27+BG27</f>
        <v>69.2</v>
      </c>
      <c r="J27" s="12">
        <f t="shared" ref="J27" si="115">L27+M27+N27</f>
        <v>6921.7</v>
      </c>
      <c r="K27" s="19">
        <v>0</v>
      </c>
      <c r="L27" s="21">
        <v>0</v>
      </c>
      <c r="M27" s="26">
        <v>6852.5</v>
      </c>
      <c r="N27" s="21">
        <v>69.2</v>
      </c>
      <c r="O27" s="18">
        <f t="shared" ref="O27" si="116">R27</f>
        <v>0</v>
      </c>
      <c r="P27" s="19">
        <v>0</v>
      </c>
      <c r="Q27" s="19">
        <v>0</v>
      </c>
      <c r="R27" s="19">
        <v>0</v>
      </c>
      <c r="S27" s="19">
        <v>0</v>
      </c>
      <c r="T27" s="31">
        <f t="shared" si="95"/>
        <v>0</v>
      </c>
      <c r="U27" s="19">
        <v>0</v>
      </c>
      <c r="V27" s="19">
        <v>0</v>
      </c>
      <c r="W27" s="19">
        <v>0</v>
      </c>
      <c r="X27" s="19">
        <v>0</v>
      </c>
      <c r="Y27" s="18">
        <f t="shared" ref="Y27" si="117">AB27</f>
        <v>0</v>
      </c>
      <c r="Z27" s="19">
        <v>0</v>
      </c>
      <c r="AA27" s="19">
        <v>0</v>
      </c>
      <c r="AB27" s="19">
        <v>0</v>
      </c>
      <c r="AC27" s="19">
        <v>0</v>
      </c>
      <c r="AD27" s="18">
        <f t="shared" ref="AD27" si="118">AG27</f>
        <v>0</v>
      </c>
      <c r="AE27" s="19">
        <v>0</v>
      </c>
      <c r="AF27" s="19">
        <v>0</v>
      </c>
      <c r="AG27" s="19">
        <v>0</v>
      </c>
      <c r="AH27" s="19">
        <v>0</v>
      </c>
      <c r="AI27" s="18">
        <f t="shared" ref="AI27" si="119">AL27</f>
        <v>0</v>
      </c>
      <c r="AJ27" s="19">
        <v>0</v>
      </c>
      <c r="AK27" s="19">
        <v>0</v>
      </c>
      <c r="AL27" s="19">
        <v>0</v>
      </c>
      <c r="AM27" s="19">
        <v>0</v>
      </c>
      <c r="AN27" s="18">
        <f t="shared" ref="AN27" si="120">AQ27</f>
        <v>0</v>
      </c>
      <c r="AO27" s="19">
        <v>0</v>
      </c>
      <c r="AP27" s="19">
        <v>0</v>
      </c>
      <c r="AQ27" s="19">
        <v>0</v>
      </c>
      <c r="AR27" s="19">
        <v>0</v>
      </c>
      <c r="AS27" s="18">
        <f t="shared" ref="AS27" si="121">AV27</f>
        <v>0</v>
      </c>
      <c r="AT27" s="19">
        <v>0</v>
      </c>
      <c r="AU27" s="19">
        <v>0</v>
      </c>
      <c r="AV27" s="19">
        <v>0</v>
      </c>
      <c r="AW27" s="19">
        <v>0</v>
      </c>
      <c r="AX27" s="18">
        <f t="shared" ref="AX27" si="122">BA27</f>
        <v>0</v>
      </c>
      <c r="AY27" s="19">
        <v>0</v>
      </c>
      <c r="AZ27" s="19">
        <v>0</v>
      </c>
      <c r="BA27" s="19">
        <v>0</v>
      </c>
      <c r="BB27" s="19">
        <v>0</v>
      </c>
      <c r="BC27" s="18">
        <f t="shared" ref="BC27" si="123">BF27</f>
        <v>0</v>
      </c>
      <c r="BD27" s="19">
        <v>0</v>
      </c>
      <c r="BE27" s="19">
        <v>0</v>
      </c>
      <c r="BF27" s="19">
        <v>0</v>
      </c>
      <c r="BG27" s="19">
        <v>0</v>
      </c>
    </row>
    <row r="28" spans="1:59" ht="31.5" x14ac:dyDescent="0.25">
      <c r="A28" s="10" t="s">
        <v>72</v>
      </c>
      <c r="B28" s="38" t="s">
        <v>73</v>
      </c>
      <c r="C28" s="24" t="s">
        <v>21</v>
      </c>
      <c r="D28" s="16" t="s">
        <v>64</v>
      </c>
      <c r="E28" s="11">
        <f t="shared" ref="E28" si="124">J28+O28+T28+Y28+AD28+AI28+AN28+AS28+AX28+BC28</f>
        <v>10157.800000000001</v>
      </c>
      <c r="F28" s="11">
        <f t="shared" ref="F28" si="125">K28+P28+U28+Z28+AE28+AJ28+AO28+AT28+AY28+BD28</f>
        <v>0</v>
      </c>
      <c r="G28" s="11">
        <f t="shared" ref="G28" si="126">L28+Q28+V28+AA28+AF28+AK28+AP28+AU28+AZ28+BE28</f>
        <v>0</v>
      </c>
      <c r="H28" s="11">
        <f t="shared" ref="H28" si="127">M28+R28+W28+AB28+AG28+AL28+AQ28+AV28+BA28+BF28</f>
        <v>10056.200000000001</v>
      </c>
      <c r="I28" s="11">
        <f t="shared" ref="I28" si="128">N28+S28+X28+AC28+AH28+AM28+AR28+AW28+BB28+BG28</f>
        <v>101.6</v>
      </c>
      <c r="J28" s="12">
        <f t="shared" ref="J28" si="129">L28+M28+N28</f>
        <v>10157.800000000001</v>
      </c>
      <c r="K28" s="19">
        <v>0</v>
      </c>
      <c r="L28" s="21">
        <v>0</v>
      </c>
      <c r="M28" s="26">
        <v>10056.200000000001</v>
      </c>
      <c r="N28" s="21">
        <v>101.6</v>
      </c>
      <c r="O28" s="18">
        <f t="shared" ref="O28" si="130">R28</f>
        <v>0</v>
      </c>
      <c r="P28" s="19">
        <v>0</v>
      </c>
      <c r="Q28" s="19">
        <v>0</v>
      </c>
      <c r="R28" s="19">
        <v>0</v>
      </c>
      <c r="S28" s="19">
        <v>0</v>
      </c>
      <c r="T28" s="31">
        <f t="shared" si="95"/>
        <v>0</v>
      </c>
      <c r="U28" s="19">
        <v>0</v>
      </c>
      <c r="V28" s="19">
        <v>0</v>
      </c>
      <c r="W28" s="19">
        <v>0</v>
      </c>
      <c r="X28" s="19">
        <v>0</v>
      </c>
      <c r="Y28" s="18">
        <f t="shared" ref="Y28" si="131">AB28</f>
        <v>0</v>
      </c>
      <c r="Z28" s="19">
        <v>0</v>
      </c>
      <c r="AA28" s="19">
        <v>0</v>
      </c>
      <c r="AB28" s="19">
        <v>0</v>
      </c>
      <c r="AC28" s="19">
        <v>0</v>
      </c>
      <c r="AD28" s="18">
        <f t="shared" ref="AD28" si="132">AG28</f>
        <v>0</v>
      </c>
      <c r="AE28" s="19">
        <v>0</v>
      </c>
      <c r="AF28" s="19">
        <v>0</v>
      </c>
      <c r="AG28" s="19">
        <v>0</v>
      </c>
      <c r="AH28" s="19">
        <v>0</v>
      </c>
      <c r="AI28" s="18">
        <f t="shared" ref="AI28" si="133">AL28</f>
        <v>0</v>
      </c>
      <c r="AJ28" s="19">
        <v>0</v>
      </c>
      <c r="AK28" s="19">
        <v>0</v>
      </c>
      <c r="AL28" s="19">
        <v>0</v>
      </c>
      <c r="AM28" s="19">
        <v>0</v>
      </c>
      <c r="AN28" s="18">
        <f t="shared" ref="AN28" si="134">AQ28</f>
        <v>0</v>
      </c>
      <c r="AO28" s="19">
        <v>0</v>
      </c>
      <c r="AP28" s="19">
        <v>0</v>
      </c>
      <c r="AQ28" s="19">
        <v>0</v>
      </c>
      <c r="AR28" s="19">
        <v>0</v>
      </c>
      <c r="AS28" s="18">
        <f t="shared" ref="AS28" si="135">AV28</f>
        <v>0</v>
      </c>
      <c r="AT28" s="19">
        <v>0</v>
      </c>
      <c r="AU28" s="19">
        <v>0</v>
      </c>
      <c r="AV28" s="19">
        <v>0</v>
      </c>
      <c r="AW28" s="19">
        <v>0</v>
      </c>
      <c r="AX28" s="18">
        <f t="shared" ref="AX28" si="136">BA28</f>
        <v>0</v>
      </c>
      <c r="AY28" s="19">
        <v>0</v>
      </c>
      <c r="AZ28" s="19">
        <v>0</v>
      </c>
      <c r="BA28" s="19">
        <v>0</v>
      </c>
      <c r="BB28" s="19">
        <v>0</v>
      </c>
      <c r="BC28" s="18">
        <f t="shared" ref="BC28" si="137">BF28</f>
        <v>0</v>
      </c>
      <c r="BD28" s="19">
        <v>0</v>
      </c>
      <c r="BE28" s="19">
        <v>0</v>
      </c>
      <c r="BF28" s="19">
        <v>0</v>
      </c>
      <c r="BG28" s="19">
        <v>0</v>
      </c>
    </row>
    <row r="29" spans="1:59" ht="31.5" x14ac:dyDescent="0.25">
      <c r="A29" s="10" t="s">
        <v>74</v>
      </c>
      <c r="B29" s="38" t="s">
        <v>76</v>
      </c>
      <c r="C29" s="24" t="s">
        <v>21</v>
      </c>
      <c r="D29" s="16" t="s">
        <v>64</v>
      </c>
      <c r="E29" s="11">
        <f t="shared" ref="E29:E31" si="138">J29+O29+T29+Y29+AD29+AI29+AN29+AS29+AX29+BC29</f>
        <v>5994.2</v>
      </c>
      <c r="F29" s="11">
        <f t="shared" ref="F29:F31" si="139">K29+P29+U29+Z29+AE29+AJ29+AO29+AT29+AY29+BD29</f>
        <v>0</v>
      </c>
      <c r="G29" s="11">
        <f t="shared" ref="G29:G31" si="140">L29+Q29+V29+AA29+AF29+AK29+AP29+AU29+AZ29+BE29</f>
        <v>0</v>
      </c>
      <c r="H29" s="11">
        <f t="shared" ref="H29:H31" si="141">M29+R29+W29+AB29+AG29+AL29+AQ29+AV29+BA29+BF29</f>
        <v>5934.2</v>
      </c>
      <c r="I29" s="11">
        <f t="shared" ref="I29:I31" si="142">N29+S29+X29+AC29+AH29+AM29+AR29+AW29+BB29+BG29</f>
        <v>60</v>
      </c>
      <c r="J29" s="12">
        <f>L29+M29+N29</f>
        <v>5994.2</v>
      </c>
      <c r="K29" s="19">
        <v>0</v>
      </c>
      <c r="L29" s="21">
        <v>0</v>
      </c>
      <c r="M29" s="26">
        <v>5934.2</v>
      </c>
      <c r="N29" s="21">
        <v>60</v>
      </c>
      <c r="O29" s="18">
        <f t="shared" ref="O29:O31" si="143">R29</f>
        <v>0</v>
      </c>
      <c r="P29" s="19">
        <v>0</v>
      </c>
      <c r="Q29" s="19">
        <v>0</v>
      </c>
      <c r="R29" s="19">
        <v>0</v>
      </c>
      <c r="S29" s="19">
        <v>0</v>
      </c>
      <c r="T29" s="31">
        <f t="shared" si="95"/>
        <v>0</v>
      </c>
      <c r="U29" s="19">
        <v>0</v>
      </c>
      <c r="V29" s="19">
        <v>0</v>
      </c>
      <c r="W29" s="19">
        <v>0</v>
      </c>
      <c r="X29" s="19">
        <v>0</v>
      </c>
      <c r="Y29" s="18">
        <f t="shared" ref="Y29:Y31" si="144">AB29</f>
        <v>0</v>
      </c>
      <c r="Z29" s="19">
        <v>0</v>
      </c>
      <c r="AA29" s="19">
        <v>0</v>
      </c>
      <c r="AB29" s="19">
        <v>0</v>
      </c>
      <c r="AC29" s="19">
        <v>0</v>
      </c>
      <c r="AD29" s="18">
        <f t="shared" ref="AD29:AD31" si="145">AG29</f>
        <v>0</v>
      </c>
      <c r="AE29" s="19">
        <v>0</v>
      </c>
      <c r="AF29" s="19">
        <v>0</v>
      </c>
      <c r="AG29" s="19">
        <v>0</v>
      </c>
      <c r="AH29" s="19">
        <v>0</v>
      </c>
      <c r="AI29" s="18">
        <f t="shared" ref="AI29:AI31" si="146">AL29</f>
        <v>0</v>
      </c>
      <c r="AJ29" s="19">
        <v>0</v>
      </c>
      <c r="AK29" s="19">
        <v>0</v>
      </c>
      <c r="AL29" s="19">
        <v>0</v>
      </c>
      <c r="AM29" s="19">
        <v>0</v>
      </c>
      <c r="AN29" s="18">
        <f t="shared" ref="AN29:AN31" si="147">AQ29</f>
        <v>0</v>
      </c>
      <c r="AO29" s="19">
        <v>0</v>
      </c>
      <c r="AP29" s="19">
        <v>0</v>
      </c>
      <c r="AQ29" s="19">
        <v>0</v>
      </c>
      <c r="AR29" s="19">
        <v>0</v>
      </c>
      <c r="AS29" s="18">
        <f t="shared" ref="AS29:AS31" si="148">AV29</f>
        <v>0</v>
      </c>
      <c r="AT29" s="19">
        <v>0</v>
      </c>
      <c r="AU29" s="19">
        <v>0</v>
      </c>
      <c r="AV29" s="19">
        <v>0</v>
      </c>
      <c r="AW29" s="19">
        <v>0</v>
      </c>
      <c r="AX29" s="18">
        <f t="shared" ref="AX29:AX31" si="149">BA29</f>
        <v>0</v>
      </c>
      <c r="AY29" s="19">
        <v>0</v>
      </c>
      <c r="AZ29" s="19">
        <v>0</v>
      </c>
      <c r="BA29" s="19">
        <v>0</v>
      </c>
      <c r="BB29" s="19">
        <v>0</v>
      </c>
      <c r="BC29" s="18">
        <f t="shared" ref="BC29:BC31" si="150">BF29</f>
        <v>0</v>
      </c>
      <c r="BD29" s="19">
        <v>0</v>
      </c>
      <c r="BE29" s="19">
        <v>0</v>
      </c>
      <c r="BF29" s="19">
        <v>0</v>
      </c>
      <c r="BG29" s="19">
        <v>0</v>
      </c>
    </row>
    <row r="30" spans="1:59" ht="31.5" x14ac:dyDescent="0.25">
      <c r="A30" s="10" t="s">
        <v>75</v>
      </c>
      <c r="B30" s="39" t="s">
        <v>79</v>
      </c>
      <c r="C30" s="16" t="s">
        <v>21</v>
      </c>
      <c r="D30" s="16" t="s">
        <v>64</v>
      </c>
      <c r="E30" s="11">
        <f t="shared" si="138"/>
        <v>4785.5999999999995</v>
      </c>
      <c r="F30" s="11">
        <f t="shared" si="139"/>
        <v>0</v>
      </c>
      <c r="G30" s="11">
        <f t="shared" si="140"/>
        <v>4500.8999999999996</v>
      </c>
      <c r="H30" s="11">
        <f t="shared" si="141"/>
        <v>236.9</v>
      </c>
      <c r="I30" s="11">
        <f t="shared" si="142"/>
        <v>47.8</v>
      </c>
      <c r="J30" s="12">
        <f t="shared" ref="J30:J31" si="151">L30+M30+N30</f>
        <v>4785.5999999999995</v>
      </c>
      <c r="K30" s="19">
        <v>0</v>
      </c>
      <c r="L30" s="21">
        <v>4500.8999999999996</v>
      </c>
      <c r="M30" s="26">
        <v>236.9</v>
      </c>
      <c r="N30" s="21">
        <v>47.8</v>
      </c>
      <c r="O30" s="18">
        <f t="shared" si="143"/>
        <v>0</v>
      </c>
      <c r="P30" s="19">
        <v>0</v>
      </c>
      <c r="Q30" s="19">
        <v>0</v>
      </c>
      <c r="R30" s="19">
        <v>0</v>
      </c>
      <c r="S30" s="19">
        <v>0</v>
      </c>
      <c r="T30" s="31">
        <f t="shared" si="95"/>
        <v>0</v>
      </c>
      <c r="U30" s="19">
        <v>0</v>
      </c>
      <c r="V30" s="19">
        <v>0</v>
      </c>
      <c r="W30" s="19">
        <v>0</v>
      </c>
      <c r="X30" s="19">
        <v>0</v>
      </c>
      <c r="Y30" s="18">
        <f t="shared" si="144"/>
        <v>0</v>
      </c>
      <c r="Z30" s="19">
        <v>0</v>
      </c>
      <c r="AA30" s="19">
        <v>0</v>
      </c>
      <c r="AB30" s="19">
        <v>0</v>
      </c>
      <c r="AC30" s="19">
        <v>0</v>
      </c>
      <c r="AD30" s="18">
        <f t="shared" si="145"/>
        <v>0</v>
      </c>
      <c r="AE30" s="19">
        <v>0</v>
      </c>
      <c r="AF30" s="19">
        <v>0</v>
      </c>
      <c r="AG30" s="19">
        <v>0</v>
      </c>
      <c r="AH30" s="19">
        <v>0</v>
      </c>
      <c r="AI30" s="18">
        <f t="shared" si="146"/>
        <v>0</v>
      </c>
      <c r="AJ30" s="19">
        <v>0</v>
      </c>
      <c r="AK30" s="19">
        <v>0</v>
      </c>
      <c r="AL30" s="19">
        <v>0</v>
      </c>
      <c r="AM30" s="19">
        <v>0</v>
      </c>
      <c r="AN30" s="18">
        <f t="shared" si="147"/>
        <v>0</v>
      </c>
      <c r="AO30" s="19">
        <v>0</v>
      </c>
      <c r="AP30" s="19">
        <v>0</v>
      </c>
      <c r="AQ30" s="19">
        <v>0</v>
      </c>
      <c r="AR30" s="19">
        <v>0</v>
      </c>
      <c r="AS30" s="18">
        <f t="shared" si="148"/>
        <v>0</v>
      </c>
      <c r="AT30" s="19">
        <v>0</v>
      </c>
      <c r="AU30" s="19">
        <v>0</v>
      </c>
      <c r="AV30" s="19">
        <v>0</v>
      </c>
      <c r="AW30" s="19">
        <v>0</v>
      </c>
      <c r="AX30" s="18">
        <f t="shared" si="149"/>
        <v>0</v>
      </c>
      <c r="AY30" s="19">
        <v>0</v>
      </c>
      <c r="AZ30" s="19">
        <v>0</v>
      </c>
      <c r="BA30" s="19">
        <v>0</v>
      </c>
      <c r="BB30" s="19">
        <v>0</v>
      </c>
      <c r="BC30" s="18">
        <f t="shared" si="150"/>
        <v>0</v>
      </c>
      <c r="BD30" s="19">
        <v>0</v>
      </c>
      <c r="BE30" s="19">
        <v>0</v>
      </c>
      <c r="BF30" s="19">
        <v>0</v>
      </c>
      <c r="BG30" s="19">
        <v>0</v>
      </c>
    </row>
    <row r="31" spans="1:59" ht="31.5" x14ac:dyDescent="0.25">
      <c r="A31" s="10" t="s">
        <v>88</v>
      </c>
      <c r="B31" s="39" t="s">
        <v>80</v>
      </c>
      <c r="C31" s="16" t="s">
        <v>21</v>
      </c>
      <c r="D31" s="16" t="s">
        <v>64</v>
      </c>
      <c r="E31" s="11">
        <f t="shared" si="138"/>
        <v>3984.2</v>
      </c>
      <c r="F31" s="11">
        <f t="shared" si="139"/>
        <v>0</v>
      </c>
      <c r="G31" s="11">
        <f t="shared" si="140"/>
        <v>3747.2</v>
      </c>
      <c r="H31" s="11">
        <f t="shared" si="141"/>
        <v>197.1</v>
      </c>
      <c r="I31" s="11">
        <f t="shared" si="142"/>
        <v>39.9</v>
      </c>
      <c r="J31" s="12">
        <f t="shared" si="151"/>
        <v>3984.2</v>
      </c>
      <c r="K31" s="19">
        <v>0</v>
      </c>
      <c r="L31" s="21">
        <v>3747.2</v>
      </c>
      <c r="M31" s="26">
        <v>197.1</v>
      </c>
      <c r="N31" s="21">
        <v>39.9</v>
      </c>
      <c r="O31" s="18">
        <f t="shared" si="143"/>
        <v>0</v>
      </c>
      <c r="P31" s="19">
        <v>0</v>
      </c>
      <c r="Q31" s="19">
        <v>0</v>
      </c>
      <c r="R31" s="19">
        <v>0</v>
      </c>
      <c r="S31" s="19">
        <v>0</v>
      </c>
      <c r="T31" s="31">
        <f t="shared" si="95"/>
        <v>0</v>
      </c>
      <c r="U31" s="19">
        <v>0</v>
      </c>
      <c r="V31" s="19">
        <v>0</v>
      </c>
      <c r="W31" s="19">
        <v>0</v>
      </c>
      <c r="X31" s="19">
        <v>0</v>
      </c>
      <c r="Y31" s="18">
        <f t="shared" si="144"/>
        <v>0</v>
      </c>
      <c r="Z31" s="19">
        <v>0</v>
      </c>
      <c r="AA31" s="19">
        <v>0</v>
      </c>
      <c r="AB31" s="19">
        <v>0</v>
      </c>
      <c r="AC31" s="19">
        <v>0</v>
      </c>
      <c r="AD31" s="18">
        <f t="shared" si="145"/>
        <v>0</v>
      </c>
      <c r="AE31" s="19">
        <v>0</v>
      </c>
      <c r="AF31" s="19">
        <v>0</v>
      </c>
      <c r="AG31" s="19">
        <v>0</v>
      </c>
      <c r="AH31" s="19">
        <v>0</v>
      </c>
      <c r="AI31" s="18">
        <f t="shared" si="146"/>
        <v>0</v>
      </c>
      <c r="AJ31" s="19">
        <v>0</v>
      </c>
      <c r="AK31" s="19">
        <v>0</v>
      </c>
      <c r="AL31" s="19">
        <v>0</v>
      </c>
      <c r="AM31" s="19">
        <v>0</v>
      </c>
      <c r="AN31" s="18">
        <f t="shared" si="147"/>
        <v>0</v>
      </c>
      <c r="AO31" s="19">
        <v>0</v>
      </c>
      <c r="AP31" s="19">
        <v>0</v>
      </c>
      <c r="AQ31" s="19">
        <v>0</v>
      </c>
      <c r="AR31" s="19">
        <v>0</v>
      </c>
      <c r="AS31" s="18">
        <f t="shared" si="148"/>
        <v>0</v>
      </c>
      <c r="AT31" s="19">
        <v>0</v>
      </c>
      <c r="AU31" s="19">
        <v>0</v>
      </c>
      <c r="AV31" s="19">
        <v>0</v>
      </c>
      <c r="AW31" s="19">
        <v>0</v>
      </c>
      <c r="AX31" s="18">
        <f t="shared" si="149"/>
        <v>0</v>
      </c>
      <c r="AY31" s="19">
        <v>0</v>
      </c>
      <c r="AZ31" s="19">
        <v>0</v>
      </c>
      <c r="BA31" s="19">
        <v>0</v>
      </c>
      <c r="BB31" s="19">
        <v>0</v>
      </c>
      <c r="BC31" s="18">
        <f t="shared" si="150"/>
        <v>0</v>
      </c>
      <c r="BD31" s="19">
        <v>0</v>
      </c>
      <c r="BE31" s="19">
        <v>0</v>
      </c>
      <c r="BF31" s="19">
        <v>0</v>
      </c>
      <c r="BG31" s="19">
        <v>0</v>
      </c>
    </row>
    <row r="32" spans="1:59" ht="31.5" x14ac:dyDescent="0.25">
      <c r="A32" s="10" t="s">
        <v>89</v>
      </c>
      <c r="B32" s="39" t="s">
        <v>81</v>
      </c>
      <c r="C32" s="16" t="s">
        <v>21</v>
      </c>
      <c r="D32" s="16" t="s">
        <v>64</v>
      </c>
      <c r="E32" s="11">
        <f t="shared" ref="E32:E34" si="152">J32+O32+T32+Y32+AD32+AI32+AN32+AS32+AX32+BC32</f>
        <v>768.80000000000007</v>
      </c>
      <c r="F32" s="11">
        <f t="shared" ref="F32:F34" si="153">K32+P32+U32+Z32+AE32+AJ32+AO32+AT32+AY32+BD32</f>
        <v>0</v>
      </c>
      <c r="G32" s="11">
        <f t="shared" ref="G32:G34" si="154">L32+Q32+V32+AA32+AF32+AK32+AP32+AU32+AZ32+BE32</f>
        <v>723</v>
      </c>
      <c r="H32" s="11">
        <f t="shared" ref="H32:H34" si="155">M32+R32+W32+AB32+AG32+AL32+AQ32+AV32+BA32+BF32</f>
        <v>38.1</v>
      </c>
      <c r="I32" s="11">
        <f t="shared" ref="I32:I34" si="156">N32+S32+X32+AC32+AH32+AM32+AR32+AW32+BB32+BG32</f>
        <v>7.7</v>
      </c>
      <c r="J32" s="12">
        <f>L32+M32+N32</f>
        <v>768.80000000000007</v>
      </c>
      <c r="K32" s="19">
        <v>0</v>
      </c>
      <c r="L32" s="21">
        <v>723</v>
      </c>
      <c r="M32" s="26">
        <v>38.1</v>
      </c>
      <c r="N32" s="21">
        <v>7.7</v>
      </c>
      <c r="O32" s="18">
        <f t="shared" ref="O32:O34" si="157">R32</f>
        <v>0</v>
      </c>
      <c r="P32" s="19">
        <v>0</v>
      </c>
      <c r="Q32" s="19">
        <v>0</v>
      </c>
      <c r="R32" s="19">
        <v>0</v>
      </c>
      <c r="S32" s="19">
        <v>0</v>
      </c>
      <c r="T32" s="31">
        <f t="shared" si="95"/>
        <v>0</v>
      </c>
      <c r="U32" s="19">
        <v>0</v>
      </c>
      <c r="V32" s="19">
        <v>0</v>
      </c>
      <c r="W32" s="19">
        <v>0</v>
      </c>
      <c r="X32" s="19">
        <v>0</v>
      </c>
      <c r="Y32" s="18">
        <f t="shared" ref="Y32:Y34" si="158">AB32</f>
        <v>0</v>
      </c>
      <c r="Z32" s="19">
        <v>0</v>
      </c>
      <c r="AA32" s="19">
        <v>0</v>
      </c>
      <c r="AB32" s="19">
        <v>0</v>
      </c>
      <c r="AC32" s="19">
        <v>0</v>
      </c>
      <c r="AD32" s="18">
        <f t="shared" ref="AD32:AD34" si="159">AG32</f>
        <v>0</v>
      </c>
      <c r="AE32" s="19">
        <v>0</v>
      </c>
      <c r="AF32" s="19">
        <v>0</v>
      </c>
      <c r="AG32" s="19">
        <v>0</v>
      </c>
      <c r="AH32" s="19">
        <v>0</v>
      </c>
      <c r="AI32" s="18">
        <f t="shared" ref="AI32:AI34" si="160">AL32</f>
        <v>0</v>
      </c>
      <c r="AJ32" s="19">
        <v>0</v>
      </c>
      <c r="AK32" s="19">
        <v>0</v>
      </c>
      <c r="AL32" s="19">
        <v>0</v>
      </c>
      <c r="AM32" s="19">
        <v>0</v>
      </c>
      <c r="AN32" s="18">
        <f t="shared" ref="AN32:AN34" si="161">AQ32</f>
        <v>0</v>
      </c>
      <c r="AO32" s="19">
        <v>0</v>
      </c>
      <c r="AP32" s="19">
        <v>0</v>
      </c>
      <c r="AQ32" s="19">
        <v>0</v>
      </c>
      <c r="AR32" s="19">
        <v>0</v>
      </c>
      <c r="AS32" s="18">
        <f t="shared" ref="AS32:AS34" si="162">AV32</f>
        <v>0</v>
      </c>
      <c r="AT32" s="19">
        <v>0</v>
      </c>
      <c r="AU32" s="19">
        <v>0</v>
      </c>
      <c r="AV32" s="19">
        <v>0</v>
      </c>
      <c r="AW32" s="19">
        <v>0</v>
      </c>
      <c r="AX32" s="18">
        <f t="shared" ref="AX32:AX34" si="163">BA32</f>
        <v>0</v>
      </c>
      <c r="AY32" s="19">
        <v>0</v>
      </c>
      <c r="AZ32" s="19">
        <v>0</v>
      </c>
      <c r="BA32" s="19">
        <v>0</v>
      </c>
      <c r="BB32" s="19">
        <v>0</v>
      </c>
      <c r="BC32" s="18">
        <f t="shared" ref="BC32:BC34" si="164">BF32</f>
        <v>0</v>
      </c>
      <c r="BD32" s="19">
        <v>0</v>
      </c>
      <c r="BE32" s="19">
        <v>0</v>
      </c>
      <c r="BF32" s="19">
        <v>0</v>
      </c>
      <c r="BG32" s="19">
        <v>0</v>
      </c>
    </row>
    <row r="33" spans="1:59" ht="31.5" x14ac:dyDescent="0.25">
      <c r="A33" s="10" t="s">
        <v>90</v>
      </c>
      <c r="B33" s="39" t="s">
        <v>82</v>
      </c>
      <c r="C33" s="16" t="s">
        <v>21</v>
      </c>
      <c r="D33" s="16" t="s">
        <v>64</v>
      </c>
      <c r="E33" s="11">
        <f t="shared" si="152"/>
        <v>656.7</v>
      </c>
      <c r="F33" s="11">
        <f t="shared" si="153"/>
        <v>0</v>
      </c>
      <c r="G33" s="11">
        <f t="shared" si="154"/>
        <v>617.70000000000005</v>
      </c>
      <c r="H33" s="11">
        <f t="shared" si="155"/>
        <v>32.5</v>
      </c>
      <c r="I33" s="11">
        <f t="shared" si="156"/>
        <v>6.5</v>
      </c>
      <c r="J33" s="12">
        <f t="shared" ref="J33:J34" si="165">L33+M33+N33</f>
        <v>656.7</v>
      </c>
      <c r="K33" s="19">
        <v>0</v>
      </c>
      <c r="L33" s="21">
        <v>617.70000000000005</v>
      </c>
      <c r="M33" s="26">
        <v>32.5</v>
      </c>
      <c r="N33" s="21">
        <v>6.5</v>
      </c>
      <c r="O33" s="18">
        <f t="shared" si="157"/>
        <v>0</v>
      </c>
      <c r="P33" s="19">
        <v>0</v>
      </c>
      <c r="Q33" s="19">
        <v>0</v>
      </c>
      <c r="R33" s="19">
        <v>0</v>
      </c>
      <c r="S33" s="19">
        <v>0</v>
      </c>
      <c r="T33" s="31">
        <f t="shared" si="95"/>
        <v>0</v>
      </c>
      <c r="U33" s="19">
        <v>0</v>
      </c>
      <c r="V33" s="19">
        <v>0</v>
      </c>
      <c r="W33" s="19">
        <v>0</v>
      </c>
      <c r="X33" s="19">
        <v>0</v>
      </c>
      <c r="Y33" s="18">
        <f t="shared" si="158"/>
        <v>0</v>
      </c>
      <c r="Z33" s="19">
        <v>0</v>
      </c>
      <c r="AA33" s="19">
        <v>0</v>
      </c>
      <c r="AB33" s="19">
        <v>0</v>
      </c>
      <c r="AC33" s="19">
        <v>0</v>
      </c>
      <c r="AD33" s="18">
        <f t="shared" si="159"/>
        <v>0</v>
      </c>
      <c r="AE33" s="19">
        <v>0</v>
      </c>
      <c r="AF33" s="19">
        <v>0</v>
      </c>
      <c r="AG33" s="19">
        <v>0</v>
      </c>
      <c r="AH33" s="19">
        <v>0</v>
      </c>
      <c r="AI33" s="18">
        <f t="shared" si="160"/>
        <v>0</v>
      </c>
      <c r="AJ33" s="19">
        <v>0</v>
      </c>
      <c r="AK33" s="19">
        <v>0</v>
      </c>
      <c r="AL33" s="19">
        <v>0</v>
      </c>
      <c r="AM33" s="19">
        <v>0</v>
      </c>
      <c r="AN33" s="18">
        <f t="shared" si="161"/>
        <v>0</v>
      </c>
      <c r="AO33" s="19">
        <v>0</v>
      </c>
      <c r="AP33" s="19">
        <v>0</v>
      </c>
      <c r="AQ33" s="19">
        <v>0</v>
      </c>
      <c r="AR33" s="19">
        <v>0</v>
      </c>
      <c r="AS33" s="18">
        <f t="shared" si="162"/>
        <v>0</v>
      </c>
      <c r="AT33" s="19">
        <v>0</v>
      </c>
      <c r="AU33" s="19">
        <v>0</v>
      </c>
      <c r="AV33" s="19">
        <v>0</v>
      </c>
      <c r="AW33" s="19">
        <v>0</v>
      </c>
      <c r="AX33" s="18">
        <f t="shared" si="163"/>
        <v>0</v>
      </c>
      <c r="AY33" s="19">
        <v>0</v>
      </c>
      <c r="AZ33" s="19">
        <v>0</v>
      </c>
      <c r="BA33" s="19">
        <v>0</v>
      </c>
      <c r="BB33" s="19">
        <v>0</v>
      </c>
      <c r="BC33" s="18">
        <f t="shared" si="164"/>
        <v>0</v>
      </c>
      <c r="BD33" s="19">
        <v>0</v>
      </c>
      <c r="BE33" s="19">
        <v>0</v>
      </c>
      <c r="BF33" s="19">
        <v>0</v>
      </c>
      <c r="BG33" s="19">
        <v>0</v>
      </c>
    </row>
    <row r="34" spans="1:59" ht="31.5" x14ac:dyDescent="0.25">
      <c r="A34" s="10" t="s">
        <v>91</v>
      </c>
      <c r="B34" s="39" t="s">
        <v>83</v>
      </c>
      <c r="C34" s="16" t="s">
        <v>21</v>
      </c>
      <c r="D34" s="16" t="s">
        <v>64</v>
      </c>
      <c r="E34" s="11">
        <f t="shared" si="152"/>
        <v>1899.3999999999999</v>
      </c>
      <c r="F34" s="11">
        <f t="shared" si="153"/>
        <v>0</v>
      </c>
      <c r="G34" s="11">
        <f t="shared" si="154"/>
        <v>1786.3</v>
      </c>
      <c r="H34" s="11">
        <f t="shared" si="155"/>
        <v>94.1</v>
      </c>
      <c r="I34" s="11">
        <f t="shared" si="156"/>
        <v>19</v>
      </c>
      <c r="J34" s="12">
        <f t="shared" si="165"/>
        <v>1899.3999999999999</v>
      </c>
      <c r="K34" s="19">
        <v>0</v>
      </c>
      <c r="L34" s="21">
        <v>1786.3</v>
      </c>
      <c r="M34" s="26">
        <v>94.1</v>
      </c>
      <c r="N34" s="21">
        <v>19</v>
      </c>
      <c r="O34" s="18">
        <f t="shared" si="157"/>
        <v>0</v>
      </c>
      <c r="P34" s="19">
        <v>0</v>
      </c>
      <c r="Q34" s="19">
        <v>0</v>
      </c>
      <c r="R34" s="19">
        <v>0</v>
      </c>
      <c r="S34" s="19">
        <v>0</v>
      </c>
      <c r="T34" s="31">
        <f t="shared" si="95"/>
        <v>0</v>
      </c>
      <c r="U34" s="19">
        <v>0</v>
      </c>
      <c r="V34" s="19">
        <v>0</v>
      </c>
      <c r="W34" s="19">
        <v>0</v>
      </c>
      <c r="X34" s="19">
        <v>0</v>
      </c>
      <c r="Y34" s="18">
        <f t="shared" si="158"/>
        <v>0</v>
      </c>
      <c r="Z34" s="19">
        <v>0</v>
      </c>
      <c r="AA34" s="19">
        <v>0</v>
      </c>
      <c r="AB34" s="19">
        <v>0</v>
      </c>
      <c r="AC34" s="19">
        <v>0</v>
      </c>
      <c r="AD34" s="18">
        <f t="shared" si="159"/>
        <v>0</v>
      </c>
      <c r="AE34" s="19">
        <v>0</v>
      </c>
      <c r="AF34" s="19">
        <v>0</v>
      </c>
      <c r="AG34" s="19">
        <v>0</v>
      </c>
      <c r="AH34" s="19">
        <v>0</v>
      </c>
      <c r="AI34" s="18">
        <f t="shared" si="160"/>
        <v>0</v>
      </c>
      <c r="AJ34" s="19">
        <v>0</v>
      </c>
      <c r="AK34" s="19">
        <v>0</v>
      </c>
      <c r="AL34" s="19">
        <v>0</v>
      </c>
      <c r="AM34" s="19">
        <v>0</v>
      </c>
      <c r="AN34" s="18">
        <f t="shared" si="161"/>
        <v>0</v>
      </c>
      <c r="AO34" s="19">
        <v>0</v>
      </c>
      <c r="AP34" s="19">
        <v>0</v>
      </c>
      <c r="AQ34" s="19">
        <v>0</v>
      </c>
      <c r="AR34" s="19">
        <v>0</v>
      </c>
      <c r="AS34" s="18">
        <f t="shared" si="162"/>
        <v>0</v>
      </c>
      <c r="AT34" s="19">
        <v>0</v>
      </c>
      <c r="AU34" s="19">
        <v>0</v>
      </c>
      <c r="AV34" s="19">
        <v>0</v>
      </c>
      <c r="AW34" s="19">
        <v>0</v>
      </c>
      <c r="AX34" s="18">
        <f t="shared" si="163"/>
        <v>0</v>
      </c>
      <c r="AY34" s="19">
        <v>0</v>
      </c>
      <c r="AZ34" s="19">
        <v>0</v>
      </c>
      <c r="BA34" s="19">
        <v>0</v>
      </c>
      <c r="BB34" s="19">
        <v>0</v>
      </c>
      <c r="BC34" s="18">
        <f t="shared" si="164"/>
        <v>0</v>
      </c>
      <c r="BD34" s="19">
        <v>0</v>
      </c>
      <c r="BE34" s="19">
        <v>0</v>
      </c>
      <c r="BF34" s="19">
        <v>0</v>
      </c>
      <c r="BG34" s="19">
        <v>0</v>
      </c>
    </row>
    <row r="35" spans="1:59" ht="31.5" x14ac:dyDescent="0.25">
      <c r="A35" s="10" t="s">
        <v>92</v>
      </c>
      <c r="B35" s="39" t="s">
        <v>84</v>
      </c>
      <c r="C35" s="16" t="s">
        <v>21</v>
      </c>
      <c r="D35" s="16" t="s">
        <v>64</v>
      </c>
      <c r="E35" s="11">
        <f t="shared" ref="E35:E37" si="166">J35+O35+T35+Y35+AD35+AI35+AN35+AS35+AX35+BC35</f>
        <v>1342.1000000000001</v>
      </c>
      <c r="F35" s="11">
        <f t="shared" ref="F35:F37" si="167">K35+P35+U35+Z35+AE35+AJ35+AO35+AT35+AY35+BD35</f>
        <v>0</v>
      </c>
      <c r="G35" s="11">
        <f t="shared" ref="G35:G37" si="168">L35+Q35+V35+AA35+AF35+AK35+AP35+AU35+AZ35+BE35</f>
        <v>1262.2</v>
      </c>
      <c r="H35" s="11">
        <f t="shared" ref="H35:H37" si="169">M35+R35+W35+AB35+AG35+AL35+AQ35+AV35+BA35+BF35</f>
        <v>66.5</v>
      </c>
      <c r="I35" s="11">
        <f t="shared" ref="I35:I37" si="170">N35+S35+X35+AC35+AH35+AM35+AR35+AW35+BB35+BG35</f>
        <v>13.4</v>
      </c>
      <c r="J35" s="12">
        <f>L35+M35+N35</f>
        <v>1342.1000000000001</v>
      </c>
      <c r="K35" s="19">
        <v>0</v>
      </c>
      <c r="L35" s="21">
        <v>1262.2</v>
      </c>
      <c r="M35" s="26">
        <v>66.5</v>
      </c>
      <c r="N35" s="21">
        <v>13.4</v>
      </c>
      <c r="O35" s="18">
        <f t="shared" ref="O35:O37" si="171">R35</f>
        <v>0</v>
      </c>
      <c r="P35" s="19">
        <v>0</v>
      </c>
      <c r="Q35" s="19">
        <v>0</v>
      </c>
      <c r="R35" s="19">
        <v>0</v>
      </c>
      <c r="S35" s="19">
        <v>0</v>
      </c>
      <c r="T35" s="31">
        <f t="shared" si="95"/>
        <v>0</v>
      </c>
      <c r="U35" s="19">
        <v>0</v>
      </c>
      <c r="V35" s="19">
        <v>0</v>
      </c>
      <c r="W35" s="19">
        <v>0</v>
      </c>
      <c r="X35" s="19">
        <v>0</v>
      </c>
      <c r="Y35" s="18">
        <f t="shared" ref="Y35:Y37" si="172">AB35</f>
        <v>0</v>
      </c>
      <c r="Z35" s="19">
        <v>0</v>
      </c>
      <c r="AA35" s="19">
        <v>0</v>
      </c>
      <c r="AB35" s="19">
        <v>0</v>
      </c>
      <c r="AC35" s="19">
        <v>0</v>
      </c>
      <c r="AD35" s="18">
        <f t="shared" ref="AD35:AD37" si="173">AG35</f>
        <v>0</v>
      </c>
      <c r="AE35" s="19">
        <v>0</v>
      </c>
      <c r="AF35" s="19">
        <v>0</v>
      </c>
      <c r="AG35" s="19">
        <v>0</v>
      </c>
      <c r="AH35" s="19">
        <v>0</v>
      </c>
      <c r="AI35" s="18">
        <f t="shared" ref="AI35:AI37" si="174">AL35</f>
        <v>0</v>
      </c>
      <c r="AJ35" s="19">
        <v>0</v>
      </c>
      <c r="AK35" s="19">
        <v>0</v>
      </c>
      <c r="AL35" s="19">
        <v>0</v>
      </c>
      <c r="AM35" s="19">
        <v>0</v>
      </c>
      <c r="AN35" s="18">
        <f t="shared" ref="AN35:AN37" si="175">AQ35</f>
        <v>0</v>
      </c>
      <c r="AO35" s="19">
        <v>0</v>
      </c>
      <c r="AP35" s="19">
        <v>0</v>
      </c>
      <c r="AQ35" s="19">
        <v>0</v>
      </c>
      <c r="AR35" s="19">
        <v>0</v>
      </c>
      <c r="AS35" s="18">
        <f t="shared" ref="AS35:AS37" si="176">AV35</f>
        <v>0</v>
      </c>
      <c r="AT35" s="19">
        <v>0</v>
      </c>
      <c r="AU35" s="19">
        <v>0</v>
      </c>
      <c r="AV35" s="19">
        <v>0</v>
      </c>
      <c r="AW35" s="19">
        <v>0</v>
      </c>
      <c r="AX35" s="18">
        <f t="shared" ref="AX35:AX37" si="177">BA35</f>
        <v>0</v>
      </c>
      <c r="AY35" s="19">
        <v>0</v>
      </c>
      <c r="AZ35" s="19">
        <v>0</v>
      </c>
      <c r="BA35" s="19">
        <v>0</v>
      </c>
      <c r="BB35" s="19">
        <v>0</v>
      </c>
      <c r="BC35" s="18">
        <f t="shared" ref="BC35:BC37" si="178">BF35</f>
        <v>0</v>
      </c>
      <c r="BD35" s="19">
        <v>0</v>
      </c>
      <c r="BE35" s="19">
        <v>0</v>
      </c>
      <c r="BF35" s="19">
        <v>0</v>
      </c>
      <c r="BG35" s="19">
        <v>0</v>
      </c>
    </row>
    <row r="36" spans="1:59" ht="31.5" x14ac:dyDescent="0.25">
      <c r="A36" s="10" t="s">
        <v>93</v>
      </c>
      <c r="B36" s="39" t="s">
        <v>85</v>
      </c>
      <c r="C36" s="16" t="s">
        <v>21</v>
      </c>
      <c r="D36" s="16" t="s">
        <v>64</v>
      </c>
      <c r="E36" s="11">
        <f t="shared" si="166"/>
        <v>1834.2</v>
      </c>
      <c r="F36" s="11">
        <f t="shared" si="167"/>
        <v>0</v>
      </c>
      <c r="G36" s="11">
        <f t="shared" si="168"/>
        <v>1725</v>
      </c>
      <c r="H36" s="11">
        <f t="shared" si="169"/>
        <v>90.8</v>
      </c>
      <c r="I36" s="11">
        <f t="shared" si="170"/>
        <v>18.399999999999999</v>
      </c>
      <c r="J36" s="12">
        <f t="shared" ref="J36:J37" si="179">L36+M36+N36</f>
        <v>1834.2</v>
      </c>
      <c r="K36" s="19">
        <v>0</v>
      </c>
      <c r="L36" s="21">
        <v>1725</v>
      </c>
      <c r="M36" s="26">
        <v>90.8</v>
      </c>
      <c r="N36" s="21">
        <v>18.399999999999999</v>
      </c>
      <c r="O36" s="18">
        <f t="shared" si="171"/>
        <v>0</v>
      </c>
      <c r="P36" s="19">
        <v>0</v>
      </c>
      <c r="Q36" s="19">
        <v>0</v>
      </c>
      <c r="R36" s="19">
        <v>0</v>
      </c>
      <c r="S36" s="19">
        <v>0</v>
      </c>
      <c r="T36" s="31">
        <f t="shared" si="95"/>
        <v>0</v>
      </c>
      <c r="U36" s="19">
        <v>0</v>
      </c>
      <c r="V36" s="19">
        <v>0</v>
      </c>
      <c r="W36" s="19">
        <v>0</v>
      </c>
      <c r="X36" s="19">
        <v>0</v>
      </c>
      <c r="Y36" s="18">
        <f t="shared" si="172"/>
        <v>0</v>
      </c>
      <c r="Z36" s="19">
        <v>0</v>
      </c>
      <c r="AA36" s="19">
        <v>0</v>
      </c>
      <c r="AB36" s="19">
        <v>0</v>
      </c>
      <c r="AC36" s="19">
        <v>0</v>
      </c>
      <c r="AD36" s="18">
        <f t="shared" si="173"/>
        <v>0</v>
      </c>
      <c r="AE36" s="19">
        <v>0</v>
      </c>
      <c r="AF36" s="19">
        <v>0</v>
      </c>
      <c r="AG36" s="19">
        <v>0</v>
      </c>
      <c r="AH36" s="19">
        <v>0</v>
      </c>
      <c r="AI36" s="18">
        <f t="shared" si="174"/>
        <v>0</v>
      </c>
      <c r="AJ36" s="19">
        <v>0</v>
      </c>
      <c r="AK36" s="19">
        <v>0</v>
      </c>
      <c r="AL36" s="19">
        <v>0</v>
      </c>
      <c r="AM36" s="19">
        <v>0</v>
      </c>
      <c r="AN36" s="18">
        <f t="shared" si="175"/>
        <v>0</v>
      </c>
      <c r="AO36" s="19">
        <v>0</v>
      </c>
      <c r="AP36" s="19">
        <v>0</v>
      </c>
      <c r="AQ36" s="19">
        <v>0</v>
      </c>
      <c r="AR36" s="19">
        <v>0</v>
      </c>
      <c r="AS36" s="18">
        <f t="shared" si="176"/>
        <v>0</v>
      </c>
      <c r="AT36" s="19">
        <v>0</v>
      </c>
      <c r="AU36" s="19">
        <v>0</v>
      </c>
      <c r="AV36" s="19">
        <v>0</v>
      </c>
      <c r="AW36" s="19">
        <v>0</v>
      </c>
      <c r="AX36" s="18">
        <f t="shared" si="177"/>
        <v>0</v>
      </c>
      <c r="AY36" s="19">
        <v>0</v>
      </c>
      <c r="AZ36" s="19">
        <v>0</v>
      </c>
      <c r="BA36" s="19">
        <v>0</v>
      </c>
      <c r="BB36" s="19">
        <v>0</v>
      </c>
      <c r="BC36" s="18">
        <f t="shared" si="178"/>
        <v>0</v>
      </c>
      <c r="BD36" s="19">
        <v>0</v>
      </c>
      <c r="BE36" s="19">
        <v>0</v>
      </c>
      <c r="BF36" s="19">
        <v>0</v>
      </c>
      <c r="BG36" s="19">
        <v>0</v>
      </c>
    </row>
    <row r="37" spans="1:59" ht="47.25" x14ac:dyDescent="0.25">
      <c r="A37" s="10" t="s">
        <v>94</v>
      </c>
      <c r="B37" s="39" t="s">
        <v>86</v>
      </c>
      <c r="C37" s="16" t="s">
        <v>21</v>
      </c>
      <c r="D37" s="16" t="s">
        <v>64</v>
      </c>
      <c r="E37" s="11">
        <f t="shared" si="166"/>
        <v>488.5</v>
      </c>
      <c r="F37" s="11">
        <f t="shared" si="167"/>
        <v>0</v>
      </c>
      <c r="G37" s="11">
        <f t="shared" si="168"/>
        <v>459.2</v>
      </c>
      <c r="H37" s="11">
        <f t="shared" si="169"/>
        <v>24.2</v>
      </c>
      <c r="I37" s="11">
        <f t="shared" si="170"/>
        <v>5.0999999999999996</v>
      </c>
      <c r="J37" s="12">
        <f t="shared" si="179"/>
        <v>488.5</v>
      </c>
      <c r="K37" s="19">
        <v>0</v>
      </c>
      <c r="L37" s="21">
        <v>459.2</v>
      </c>
      <c r="M37" s="26">
        <v>24.2</v>
      </c>
      <c r="N37" s="21">
        <v>5.0999999999999996</v>
      </c>
      <c r="O37" s="18">
        <f t="shared" si="171"/>
        <v>0</v>
      </c>
      <c r="P37" s="19">
        <v>0</v>
      </c>
      <c r="Q37" s="19">
        <v>0</v>
      </c>
      <c r="R37" s="19">
        <v>0</v>
      </c>
      <c r="S37" s="19">
        <v>0</v>
      </c>
      <c r="T37" s="31">
        <f t="shared" si="95"/>
        <v>0</v>
      </c>
      <c r="U37" s="19">
        <v>0</v>
      </c>
      <c r="V37" s="19">
        <v>0</v>
      </c>
      <c r="W37" s="19">
        <v>0</v>
      </c>
      <c r="X37" s="19">
        <v>0</v>
      </c>
      <c r="Y37" s="18">
        <f t="shared" si="172"/>
        <v>0</v>
      </c>
      <c r="Z37" s="19">
        <v>0</v>
      </c>
      <c r="AA37" s="19">
        <v>0</v>
      </c>
      <c r="AB37" s="19">
        <v>0</v>
      </c>
      <c r="AC37" s="19">
        <v>0</v>
      </c>
      <c r="AD37" s="18">
        <f t="shared" si="173"/>
        <v>0</v>
      </c>
      <c r="AE37" s="19">
        <v>0</v>
      </c>
      <c r="AF37" s="19">
        <v>0</v>
      </c>
      <c r="AG37" s="19">
        <v>0</v>
      </c>
      <c r="AH37" s="19">
        <v>0</v>
      </c>
      <c r="AI37" s="18">
        <f t="shared" si="174"/>
        <v>0</v>
      </c>
      <c r="AJ37" s="19">
        <v>0</v>
      </c>
      <c r="AK37" s="19">
        <v>0</v>
      </c>
      <c r="AL37" s="19">
        <v>0</v>
      </c>
      <c r="AM37" s="19">
        <v>0</v>
      </c>
      <c r="AN37" s="18">
        <f t="shared" si="175"/>
        <v>0</v>
      </c>
      <c r="AO37" s="19">
        <v>0</v>
      </c>
      <c r="AP37" s="19">
        <v>0</v>
      </c>
      <c r="AQ37" s="19">
        <v>0</v>
      </c>
      <c r="AR37" s="19">
        <v>0</v>
      </c>
      <c r="AS37" s="18">
        <f t="shared" si="176"/>
        <v>0</v>
      </c>
      <c r="AT37" s="19">
        <v>0</v>
      </c>
      <c r="AU37" s="19">
        <v>0</v>
      </c>
      <c r="AV37" s="19">
        <v>0</v>
      </c>
      <c r="AW37" s="19">
        <v>0</v>
      </c>
      <c r="AX37" s="18">
        <f t="shared" si="177"/>
        <v>0</v>
      </c>
      <c r="AY37" s="19">
        <v>0</v>
      </c>
      <c r="AZ37" s="19">
        <v>0</v>
      </c>
      <c r="BA37" s="19">
        <v>0</v>
      </c>
      <c r="BB37" s="19">
        <v>0</v>
      </c>
      <c r="BC37" s="18">
        <f t="shared" si="178"/>
        <v>0</v>
      </c>
      <c r="BD37" s="19">
        <v>0</v>
      </c>
      <c r="BE37" s="19">
        <v>0</v>
      </c>
      <c r="BF37" s="19">
        <v>0</v>
      </c>
      <c r="BG37" s="19">
        <v>0</v>
      </c>
    </row>
    <row r="38" spans="1:59" ht="63" x14ac:dyDescent="0.25">
      <c r="A38" s="10" t="s">
        <v>95</v>
      </c>
      <c r="B38" s="40" t="s">
        <v>87</v>
      </c>
      <c r="C38" s="16" t="s">
        <v>21</v>
      </c>
      <c r="D38" s="16" t="s">
        <v>64</v>
      </c>
      <c r="E38" s="11">
        <f t="shared" ref="E38" si="180">J38+O38+T38+Y38+AD38+AI38+AN38+AS38+AX38+BC38</f>
        <v>14062.5</v>
      </c>
      <c r="F38" s="11">
        <f t="shared" ref="F38" si="181">K38+P38+U38+Z38+AE38+AJ38+AO38+AT38+AY38+BD38</f>
        <v>0</v>
      </c>
      <c r="G38" s="11">
        <f t="shared" ref="G38" si="182">L38+Q38+V38+AA38+AF38+AK38+AP38+AU38+AZ38+BE38</f>
        <v>0</v>
      </c>
      <c r="H38" s="11">
        <f t="shared" ref="H38" si="183">M38+R38+W38+AB38+AG38+AL38+AQ38+AV38+BA38+BF38</f>
        <v>12768.5</v>
      </c>
      <c r="I38" s="11">
        <f t="shared" ref="I38" si="184">N38+S38+X38+AC38+AH38+AM38+AR38+AW38+BB38+BG38</f>
        <v>1294</v>
      </c>
      <c r="J38" s="12">
        <f t="shared" ref="J38:J41" si="185">L38+M38+N38</f>
        <v>14062.5</v>
      </c>
      <c r="K38" s="19">
        <v>0</v>
      </c>
      <c r="L38" s="21">
        <v>0</v>
      </c>
      <c r="M38" s="26">
        <v>12768.5</v>
      </c>
      <c r="N38" s="21">
        <v>1294</v>
      </c>
      <c r="O38" s="18">
        <f t="shared" ref="O38" si="186">R38</f>
        <v>0</v>
      </c>
      <c r="P38" s="19">
        <v>0</v>
      </c>
      <c r="Q38" s="19">
        <v>0</v>
      </c>
      <c r="R38" s="19">
        <v>0</v>
      </c>
      <c r="S38" s="19">
        <v>0</v>
      </c>
      <c r="T38" s="31">
        <f t="shared" si="95"/>
        <v>0</v>
      </c>
      <c r="U38" s="19">
        <v>0</v>
      </c>
      <c r="V38" s="19">
        <v>0</v>
      </c>
      <c r="W38" s="19">
        <v>0</v>
      </c>
      <c r="X38" s="19">
        <v>0</v>
      </c>
      <c r="Y38" s="18">
        <f t="shared" ref="Y38" si="187">AB38</f>
        <v>0</v>
      </c>
      <c r="Z38" s="19">
        <v>0</v>
      </c>
      <c r="AA38" s="19">
        <v>0</v>
      </c>
      <c r="AB38" s="19">
        <v>0</v>
      </c>
      <c r="AC38" s="19">
        <v>0</v>
      </c>
      <c r="AD38" s="18">
        <f t="shared" ref="AD38" si="188">AG38</f>
        <v>0</v>
      </c>
      <c r="AE38" s="19">
        <v>0</v>
      </c>
      <c r="AF38" s="19">
        <v>0</v>
      </c>
      <c r="AG38" s="19">
        <v>0</v>
      </c>
      <c r="AH38" s="19">
        <v>0</v>
      </c>
      <c r="AI38" s="18">
        <f t="shared" ref="AI38" si="189">AL38</f>
        <v>0</v>
      </c>
      <c r="AJ38" s="19">
        <v>0</v>
      </c>
      <c r="AK38" s="19">
        <v>0</v>
      </c>
      <c r="AL38" s="19">
        <v>0</v>
      </c>
      <c r="AM38" s="19">
        <v>0</v>
      </c>
      <c r="AN38" s="18">
        <f t="shared" ref="AN38" si="190">AQ38</f>
        <v>0</v>
      </c>
      <c r="AO38" s="19">
        <v>0</v>
      </c>
      <c r="AP38" s="19">
        <v>0</v>
      </c>
      <c r="AQ38" s="19">
        <v>0</v>
      </c>
      <c r="AR38" s="19">
        <v>0</v>
      </c>
      <c r="AS38" s="18">
        <f t="shared" ref="AS38" si="191">AV38</f>
        <v>0</v>
      </c>
      <c r="AT38" s="19">
        <v>0</v>
      </c>
      <c r="AU38" s="19">
        <v>0</v>
      </c>
      <c r="AV38" s="19">
        <v>0</v>
      </c>
      <c r="AW38" s="19">
        <v>0</v>
      </c>
      <c r="AX38" s="18">
        <f t="shared" ref="AX38" si="192">BA38</f>
        <v>0</v>
      </c>
      <c r="AY38" s="19">
        <v>0</v>
      </c>
      <c r="AZ38" s="19">
        <v>0</v>
      </c>
      <c r="BA38" s="19">
        <v>0</v>
      </c>
      <c r="BB38" s="19">
        <v>0</v>
      </c>
      <c r="BC38" s="18">
        <f t="shared" ref="BC38" si="193">BF38</f>
        <v>0</v>
      </c>
      <c r="BD38" s="19">
        <v>0</v>
      </c>
      <c r="BE38" s="19">
        <v>0</v>
      </c>
      <c r="BF38" s="19">
        <v>0</v>
      </c>
      <c r="BG38" s="19">
        <v>0</v>
      </c>
    </row>
    <row r="39" spans="1:59" ht="31.5" x14ac:dyDescent="0.25">
      <c r="A39" s="10" t="s">
        <v>98</v>
      </c>
      <c r="B39" s="40" t="s">
        <v>103</v>
      </c>
      <c r="C39" s="16" t="s">
        <v>21</v>
      </c>
      <c r="D39" s="16" t="s">
        <v>64</v>
      </c>
      <c r="E39" s="11">
        <f t="shared" ref="E39" si="194">J39+O39+T39+Y39+AD39+AI39+AN39+AS39+AX39+BC39</f>
        <v>13513.6</v>
      </c>
      <c r="F39" s="11">
        <f t="shared" ref="F39" si="195">K39+P39+U39+Z39+AE39+AJ39+AO39+AT39+AY39+BD39</f>
        <v>0</v>
      </c>
      <c r="G39" s="11">
        <f t="shared" ref="G39" si="196">L39+Q39+V39+AA39+AF39+AK39+AP39+AU39+AZ39+BE39</f>
        <v>0</v>
      </c>
      <c r="H39" s="11">
        <f t="shared" ref="H39" si="197">M39+R39+W39+AB39+AG39+AL39+AQ39+AV39+BA39+BF39</f>
        <v>13378.5</v>
      </c>
      <c r="I39" s="11">
        <f t="shared" ref="I39" si="198">N39+S39+X39+AC39+AH39+AM39+AR39+AW39+BB39+BG39</f>
        <v>135.1</v>
      </c>
      <c r="J39" s="32">
        <f t="shared" si="185"/>
        <v>0</v>
      </c>
      <c r="K39" s="19">
        <v>0</v>
      </c>
      <c r="L39" s="21">
        <v>0</v>
      </c>
      <c r="M39" s="26">
        <v>0</v>
      </c>
      <c r="N39" s="21">
        <v>0</v>
      </c>
      <c r="O39" s="31">
        <f t="shared" ref="O39:O41" si="199">SUM(Q39:S39)</f>
        <v>13513.6</v>
      </c>
      <c r="P39" s="19">
        <v>0</v>
      </c>
      <c r="Q39" s="21">
        <v>0</v>
      </c>
      <c r="R39" s="21">
        <f>16434-3055.5</f>
        <v>13378.5</v>
      </c>
      <c r="S39" s="21">
        <f>166-30.9</f>
        <v>135.1</v>
      </c>
      <c r="T39" s="31">
        <f t="shared" si="95"/>
        <v>0</v>
      </c>
      <c r="U39" s="19">
        <v>0</v>
      </c>
      <c r="V39" s="19">
        <v>0</v>
      </c>
      <c r="W39" s="19">
        <v>0</v>
      </c>
      <c r="X39" s="19">
        <v>0</v>
      </c>
      <c r="Y39" s="18">
        <f t="shared" ref="Y39" si="200">AB39</f>
        <v>0</v>
      </c>
      <c r="Z39" s="19">
        <v>0</v>
      </c>
      <c r="AA39" s="19">
        <v>0</v>
      </c>
      <c r="AB39" s="19">
        <v>0</v>
      </c>
      <c r="AC39" s="19">
        <v>0</v>
      </c>
      <c r="AD39" s="18">
        <f t="shared" ref="AD39" si="201">AG39</f>
        <v>0</v>
      </c>
      <c r="AE39" s="19">
        <v>0</v>
      </c>
      <c r="AF39" s="19">
        <v>0</v>
      </c>
      <c r="AG39" s="19">
        <v>0</v>
      </c>
      <c r="AH39" s="19">
        <v>0</v>
      </c>
      <c r="AI39" s="18">
        <f t="shared" ref="AI39" si="202">AL39</f>
        <v>0</v>
      </c>
      <c r="AJ39" s="19">
        <v>0</v>
      </c>
      <c r="AK39" s="19">
        <v>0</v>
      </c>
      <c r="AL39" s="19">
        <v>0</v>
      </c>
      <c r="AM39" s="19">
        <v>0</v>
      </c>
      <c r="AN39" s="18">
        <f t="shared" ref="AN39" si="203">AQ39</f>
        <v>0</v>
      </c>
      <c r="AO39" s="19">
        <v>0</v>
      </c>
      <c r="AP39" s="19">
        <v>0</v>
      </c>
      <c r="AQ39" s="19">
        <v>0</v>
      </c>
      <c r="AR39" s="19">
        <v>0</v>
      </c>
      <c r="AS39" s="18">
        <f t="shared" ref="AS39" si="204">AV39</f>
        <v>0</v>
      </c>
      <c r="AT39" s="19">
        <v>0</v>
      </c>
      <c r="AU39" s="19">
        <v>0</v>
      </c>
      <c r="AV39" s="19">
        <v>0</v>
      </c>
      <c r="AW39" s="19">
        <v>0</v>
      </c>
      <c r="AX39" s="18">
        <f t="shared" ref="AX39" si="205">BA39</f>
        <v>0</v>
      </c>
      <c r="AY39" s="19">
        <v>0</v>
      </c>
      <c r="AZ39" s="19">
        <v>0</v>
      </c>
      <c r="BA39" s="19">
        <v>0</v>
      </c>
      <c r="BB39" s="19">
        <v>0</v>
      </c>
      <c r="BC39" s="18">
        <f t="shared" ref="BC39" si="206">BF39</f>
        <v>0</v>
      </c>
      <c r="BD39" s="19">
        <v>0</v>
      </c>
      <c r="BE39" s="19">
        <v>0</v>
      </c>
      <c r="BF39" s="19">
        <v>0</v>
      </c>
      <c r="BG39" s="19">
        <v>0</v>
      </c>
    </row>
    <row r="40" spans="1:59" ht="47.25" x14ac:dyDescent="0.25">
      <c r="A40" s="10" t="s">
        <v>99</v>
      </c>
      <c r="B40" s="40" t="s">
        <v>111</v>
      </c>
      <c r="C40" s="16" t="s">
        <v>21</v>
      </c>
      <c r="D40" s="16" t="s">
        <v>64</v>
      </c>
      <c r="E40" s="11">
        <f t="shared" ref="E40" si="207">J40+O40+T40+Y40+AD40+AI40+AN40+AS40+AX40+BC40</f>
        <v>4023.5</v>
      </c>
      <c r="F40" s="11">
        <f t="shared" ref="F40" si="208">K40+P40+U40+Z40+AE40+AJ40+AO40+AT40+AY40+BD40</f>
        <v>0</v>
      </c>
      <c r="G40" s="11">
        <f t="shared" ref="G40" si="209">L40+Q40+V40+AA40+AF40+AK40+AP40+AU40+AZ40+BE40</f>
        <v>0</v>
      </c>
      <c r="H40" s="11">
        <f t="shared" ref="H40" si="210">M40+R40+W40+AB40+AG40+AL40+AQ40+AV40+BA40+BF40</f>
        <v>3983.2</v>
      </c>
      <c r="I40" s="11">
        <f t="shared" ref="I40" si="211">N40+S40+X40+AC40+AH40+AM40+AR40+AW40+BB40+BG40</f>
        <v>40.299999999999997</v>
      </c>
      <c r="J40" s="32">
        <f t="shared" si="185"/>
        <v>0</v>
      </c>
      <c r="K40" s="19">
        <v>0</v>
      </c>
      <c r="L40" s="21">
        <v>0</v>
      </c>
      <c r="M40" s="26">
        <v>0</v>
      </c>
      <c r="N40" s="21">
        <v>0</v>
      </c>
      <c r="O40" s="31">
        <f t="shared" si="199"/>
        <v>4023.5</v>
      </c>
      <c r="P40" s="19">
        <v>0</v>
      </c>
      <c r="Q40" s="21">
        <v>0</v>
      </c>
      <c r="R40" s="21">
        <v>3983.2</v>
      </c>
      <c r="S40" s="21">
        <v>40.299999999999997</v>
      </c>
      <c r="T40" s="31">
        <f t="shared" si="95"/>
        <v>0</v>
      </c>
      <c r="U40" s="19">
        <v>0</v>
      </c>
      <c r="V40" s="19">
        <v>0</v>
      </c>
      <c r="W40" s="19">
        <v>0</v>
      </c>
      <c r="X40" s="19">
        <v>0</v>
      </c>
      <c r="Y40" s="18">
        <f t="shared" ref="Y40" si="212">AB40</f>
        <v>0</v>
      </c>
      <c r="Z40" s="19">
        <v>0</v>
      </c>
      <c r="AA40" s="19">
        <v>0</v>
      </c>
      <c r="AB40" s="19">
        <v>0</v>
      </c>
      <c r="AC40" s="19">
        <v>0</v>
      </c>
      <c r="AD40" s="18">
        <f t="shared" ref="AD40" si="213">AG40</f>
        <v>0</v>
      </c>
      <c r="AE40" s="19">
        <v>0</v>
      </c>
      <c r="AF40" s="19">
        <v>0</v>
      </c>
      <c r="AG40" s="19">
        <v>0</v>
      </c>
      <c r="AH40" s="19">
        <v>0</v>
      </c>
      <c r="AI40" s="18">
        <f t="shared" ref="AI40" si="214">AL40</f>
        <v>0</v>
      </c>
      <c r="AJ40" s="19">
        <v>0</v>
      </c>
      <c r="AK40" s="19">
        <v>0</v>
      </c>
      <c r="AL40" s="19">
        <v>0</v>
      </c>
      <c r="AM40" s="19">
        <v>0</v>
      </c>
      <c r="AN40" s="18">
        <f t="shared" ref="AN40" si="215">AQ40</f>
        <v>0</v>
      </c>
      <c r="AO40" s="19">
        <v>0</v>
      </c>
      <c r="AP40" s="19">
        <v>0</v>
      </c>
      <c r="AQ40" s="19">
        <v>0</v>
      </c>
      <c r="AR40" s="19">
        <v>0</v>
      </c>
      <c r="AS40" s="18">
        <f t="shared" ref="AS40" si="216">AV40</f>
        <v>0</v>
      </c>
      <c r="AT40" s="19">
        <v>0</v>
      </c>
      <c r="AU40" s="19">
        <v>0</v>
      </c>
      <c r="AV40" s="19">
        <v>0</v>
      </c>
      <c r="AW40" s="19">
        <v>0</v>
      </c>
      <c r="AX40" s="18">
        <f t="shared" ref="AX40" si="217">BA40</f>
        <v>0</v>
      </c>
      <c r="AY40" s="19">
        <v>0</v>
      </c>
      <c r="AZ40" s="19">
        <v>0</v>
      </c>
      <c r="BA40" s="19">
        <v>0</v>
      </c>
      <c r="BB40" s="19">
        <v>0</v>
      </c>
      <c r="BC40" s="18">
        <f t="shared" ref="BC40" si="218">BF40</f>
        <v>0</v>
      </c>
      <c r="BD40" s="19">
        <v>0</v>
      </c>
      <c r="BE40" s="19">
        <v>0</v>
      </c>
      <c r="BF40" s="19">
        <v>0</v>
      </c>
      <c r="BG40" s="19">
        <v>0</v>
      </c>
    </row>
    <row r="41" spans="1:59" ht="47.25" x14ac:dyDescent="0.25">
      <c r="A41" s="10" t="s">
        <v>101</v>
      </c>
      <c r="B41" s="40" t="s">
        <v>107</v>
      </c>
      <c r="C41" s="16" t="s">
        <v>21</v>
      </c>
      <c r="D41" s="16" t="s">
        <v>64</v>
      </c>
      <c r="E41" s="11">
        <f t="shared" ref="E41" si="219">J41+O41+T41+Y41+AD41+AI41+AN41+AS41+AX41+BC41</f>
        <v>7325.8999999999987</v>
      </c>
      <c r="F41" s="11">
        <f t="shared" ref="F41" si="220">K41+P41+U41+Z41+AE41+AJ41+AO41+AT41+AY41+BD41</f>
        <v>0</v>
      </c>
      <c r="G41" s="11">
        <f t="shared" ref="G41" si="221">L41+Q41+V41+AA41+AF41+AK41+AP41+AU41+AZ41+BE41</f>
        <v>6889.9999999999991</v>
      </c>
      <c r="H41" s="11">
        <f t="shared" ref="H41" si="222">M41+R41+W41+AB41+AG41+AL41+AQ41+AV41+BA41+BF41</f>
        <v>362.7</v>
      </c>
      <c r="I41" s="11">
        <f t="shared" ref="I41" si="223">N41+S41+X41+AC41+AH41+AM41+AR41+AW41+BB41+BG41</f>
        <v>73.2</v>
      </c>
      <c r="J41" s="32">
        <f t="shared" si="185"/>
        <v>0</v>
      </c>
      <c r="K41" s="19">
        <v>0</v>
      </c>
      <c r="L41" s="21">
        <v>0</v>
      </c>
      <c r="M41" s="26">
        <v>0</v>
      </c>
      <c r="N41" s="21">
        <v>0</v>
      </c>
      <c r="O41" s="31">
        <f t="shared" si="199"/>
        <v>7325.8999999999987</v>
      </c>
      <c r="P41" s="19">
        <v>0</v>
      </c>
      <c r="Q41" s="21">
        <f>9366.8-2476.8</f>
        <v>6889.9999999999991</v>
      </c>
      <c r="R41" s="21">
        <f>493-130.3</f>
        <v>362.7</v>
      </c>
      <c r="S41" s="21">
        <f>99.7-26.5</f>
        <v>73.2</v>
      </c>
      <c r="T41" s="31">
        <f t="shared" si="95"/>
        <v>0</v>
      </c>
      <c r="U41" s="19">
        <v>0</v>
      </c>
      <c r="V41" s="19">
        <v>0</v>
      </c>
      <c r="W41" s="19">
        <v>0</v>
      </c>
      <c r="X41" s="19">
        <v>0</v>
      </c>
      <c r="Y41" s="18">
        <f t="shared" ref="Y41" si="224">AB41</f>
        <v>0</v>
      </c>
      <c r="Z41" s="19">
        <v>0</v>
      </c>
      <c r="AA41" s="19">
        <v>0</v>
      </c>
      <c r="AB41" s="19">
        <v>0</v>
      </c>
      <c r="AC41" s="19">
        <v>0</v>
      </c>
      <c r="AD41" s="18">
        <f t="shared" ref="AD41" si="225">AG41</f>
        <v>0</v>
      </c>
      <c r="AE41" s="19">
        <v>0</v>
      </c>
      <c r="AF41" s="19">
        <v>0</v>
      </c>
      <c r="AG41" s="19">
        <v>0</v>
      </c>
      <c r="AH41" s="19">
        <v>0</v>
      </c>
      <c r="AI41" s="18">
        <f t="shared" ref="AI41" si="226">AL41</f>
        <v>0</v>
      </c>
      <c r="AJ41" s="19">
        <v>0</v>
      </c>
      <c r="AK41" s="19">
        <v>0</v>
      </c>
      <c r="AL41" s="19">
        <v>0</v>
      </c>
      <c r="AM41" s="19">
        <v>0</v>
      </c>
      <c r="AN41" s="18">
        <f t="shared" ref="AN41" si="227">AQ41</f>
        <v>0</v>
      </c>
      <c r="AO41" s="19">
        <v>0</v>
      </c>
      <c r="AP41" s="19">
        <v>0</v>
      </c>
      <c r="AQ41" s="19">
        <v>0</v>
      </c>
      <c r="AR41" s="19">
        <v>0</v>
      </c>
      <c r="AS41" s="18">
        <f t="shared" ref="AS41" si="228">AV41</f>
        <v>0</v>
      </c>
      <c r="AT41" s="19">
        <v>0</v>
      </c>
      <c r="AU41" s="19">
        <v>0</v>
      </c>
      <c r="AV41" s="19">
        <v>0</v>
      </c>
      <c r="AW41" s="19">
        <v>0</v>
      </c>
      <c r="AX41" s="18">
        <f t="shared" ref="AX41" si="229">BA41</f>
        <v>0</v>
      </c>
      <c r="AY41" s="19">
        <v>0</v>
      </c>
      <c r="AZ41" s="19">
        <v>0</v>
      </c>
      <c r="BA41" s="19">
        <v>0</v>
      </c>
      <c r="BB41" s="19">
        <v>0</v>
      </c>
      <c r="BC41" s="18">
        <f t="shared" ref="BC41" si="230">BF41</f>
        <v>0</v>
      </c>
      <c r="BD41" s="19">
        <v>0</v>
      </c>
      <c r="BE41" s="19">
        <v>0</v>
      </c>
      <c r="BF41" s="19">
        <v>0</v>
      </c>
      <c r="BG41" s="19">
        <v>0</v>
      </c>
    </row>
    <row r="42" spans="1:59" ht="31.5" x14ac:dyDescent="0.25">
      <c r="A42" s="10" t="s">
        <v>102</v>
      </c>
      <c r="B42" s="40" t="s">
        <v>108</v>
      </c>
      <c r="C42" s="16" t="s">
        <v>21</v>
      </c>
      <c r="D42" s="16" t="s">
        <v>64</v>
      </c>
      <c r="E42" s="11">
        <f t="shared" ref="E42:E44" si="231">J42+O42+T42+Y42+AD42+AI42+AN42+AS42+AX42+BC42</f>
        <v>10611</v>
      </c>
      <c r="F42" s="11">
        <f t="shared" ref="F42:F44" si="232">K42+P42+U42+Z42+AE42+AJ42+AO42+AT42+AY42+BD42</f>
        <v>0</v>
      </c>
      <c r="G42" s="11">
        <f t="shared" ref="G42:G44" si="233">L42+Q42+V42+AA42+AF42+AK42+AP42+AU42+AZ42+BE42</f>
        <v>9979.7000000000007</v>
      </c>
      <c r="H42" s="11">
        <f t="shared" ref="H42:H44" si="234">M42+R42+W42+AB42+AG42+AL42+AQ42+AV42+BA42+BF42</f>
        <v>525.30000000000007</v>
      </c>
      <c r="I42" s="11">
        <f t="shared" ref="I42:I44" si="235">N42+S42+X42+AC42+AH42+AM42+AR42+AW42+BB42+BG42</f>
        <v>106</v>
      </c>
      <c r="J42" s="32">
        <f t="shared" ref="J42:J44" si="236">L42+M42+N42</f>
        <v>0</v>
      </c>
      <c r="K42" s="19">
        <v>0</v>
      </c>
      <c r="L42" s="21">
        <v>0</v>
      </c>
      <c r="M42" s="26">
        <v>0</v>
      </c>
      <c r="N42" s="21">
        <v>0</v>
      </c>
      <c r="O42" s="31">
        <f t="shared" ref="O42:O44" si="237">SUM(Q42:S42)</f>
        <v>10611</v>
      </c>
      <c r="P42" s="19">
        <v>0</v>
      </c>
      <c r="Q42" s="21">
        <f>10365.1-385.4</f>
        <v>9979.7000000000007</v>
      </c>
      <c r="R42" s="21">
        <f>545.6-20.3</f>
        <v>525.30000000000007</v>
      </c>
      <c r="S42" s="21">
        <f>107.3-1.3</f>
        <v>106</v>
      </c>
      <c r="T42" s="31">
        <f t="shared" si="95"/>
        <v>0</v>
      </c>
      <c r="U42" s="19">
        <v>0</v>
      </c>
      <c r="V42" s="19">
        <v>0</v>
      </c>
      <c r="W42" s="19">
        <v>0</v>
      </c>
      <c r="X42" s="19">
        <v>0</v>
      </c>
      <c r="Y42" s="18">
        <f t="shared" ref="Y42:Y44" si="238">AB42</f>
        <v>0</v>
      </c>
      <c r="Z42" s="19">
        <v>0</v>
      </c>
      <c r="AA42" s="19">
        <v>0</v>
      </c>
      <c r="AB42" s="19">
        <v>0</v>
      </c>
      <c r="AC42" s="19">
        <v>0</v>
      </c>
      <c r="AD42" s="18">
        <f t="shared" ref="AD42:AD44" si="239">AG42</f>
        <v>0</v>
      </c>
      <c r="AE42" s="19">
        <v>0</v>
      </c>
      <c r="AF42" s="19">
        <v>0</v>
      </c>
      <c r="AG42" s="19">
        <v>0</v>
      </c>
      <c r="AH42" s="19">
        <v>0</v>
      </c>
      <c r="AI42" s="18">
        <f t="shared" ref="AI42:AI44" si="240">AL42</f>
        <v>0</v>
      </c>
      <c r="AJ42" s="19">
        <v>0</v>
      </c>
      <c r="AK42" s="19">
        <v>0</v>
      </c>
      <c r="AL42" s="19">
        <v>0</v>
      </c>
      <c r="AM42" s="19">
        <v>0</v>
      </c>
      <c r="AN42" s="18">
        <f t="shared" ref="AN42:AN44" si="241">AQ42</f>
        <v>0</v>
      </c>
      <c r="AO42" s="19">
        <v>0</v>
      </c>
      <c r="AP42" s="19">
        <v>0</v>
      </c>
      <c r="AQ42" s="19">
        <v>0</v>
      </c>
      <c r="AR42" s="19">
        <v>0</v>
      </c>
      <c r="AS42" s="18">
        <f t="shared" ref="AS42:AS44" si="242">AV42</f>
        <v>0</v>
      </c>
      <c r="AT42" s="19">
        <v>0</v>
      </c>
      <c r="AU42" s="19">
        <v>0</v>
      </c>
      <c r="AV42" s="19">
        <v>0</v>
      </c>
      <c r="AW42" s="19">
        <v>0</v>
      </c>
      <c r="AX42" s="18">
        <f t="shared" ref="AX42:AX44" si="243">BA42</f>
        <v>0</v>
      </c>
      <c r="AY42" s="19">
        <v>0</v>
      </c>
      <c r="AZ42" s="19">
        <v>0</v>
      </c>
      <c r="BA42" s="19">
        <v>0</v>
      </c>
      <c r="BB42" s="19">
        <v>0</v>
      </c>
      <c r="BC42" s="18">
        <f t="shared" ref="BC42:BC44" si="244">BF42</f>
        <v>0</v>
      </c>
      <c r="BD42" s="19">
        <v>0</v>
      </c>
      <c r="BE42" s="19">
        <v>0</v>
      </c>
      <c r="BF42" s="19">
        <v>0</v>
      </c>
      <c r="BG42" s="19">
        <v>0</v>
      </c>
    </row>
    <row r="43" spans="1:59" ht="31.5" x14ac:dyDescent="0.25">
      <c r="A43" s="10" t="s">
        <v>104</v>
      </c>
      <c r="B43" s="40" t="s">
        <v>109</v>
      </c>
      <c r="C43" s="16" t="s">
        <v>21</v>
      </c>
      <c r="D43" s="16" t="s">
        <v>64</v>
      </c>
      <c r="E43" s="11">
        <f t="shared" si="231"/>
        <v>7547</v>
      </c>
      <c r="F43" s="11">
        <f t="shared" si="232"/>
        <v>0</v>
      </c>
      <c r="G43" s="11">
        <f t="shared" si="233"/>
        <v>7097.9</v>
      </c>
      <c r="H43" s="11">
        <f t="shared" si="234"/>
        <v>373.6</v>
      </c>
      <c r="I43" s="11">
        <f t="shared" si="235"/>
        <v>75.5</v>
      </c>
      <c r="J43" s="32">
        <f t="shared" si="236"/>
        <v>0</v>
      </c>
      <c r="K43" s="19">
        <v>0</v>
      </c>
      <c r="L43" s="21">
        <v>0</v>
      </c>
      <c r="M43" s="26">
        <v>0</v>
      </c>
      <c r="N43" s="21">
        <v>0</v>
      </c>
      <c r="O43" s="31">
        <f t="shared" si="237"/>
        <v>7547</v>
      </c>
      <c r="P43" s="19">
        <v>0</v>
      </c>
      <c r="Q43" s="21">
        <f>7611-513.1</f>
        <v>7097.9</v>
      </c>
      <c r="R43" s="21">
        <f>400.6-27</f>
        <v>373.6</v>
      </c>
      <c r="S43" s="21">
        <f>81-5.5</f>
        <v>75.5</v>
      </c>
      <c r="T43" s="31">
        <f t="shared" si="95"/>
        <v>0</v>
      </c>
      <c r="U43" s="19">
        <v>0</v>
      </c>
      <c r="V43" s="19">
        <v>0</v>
      </c>
      <c r="W43" s="19">
        <v>0</v>
      </c>
      <c r="X43" s="19">
        <v>0</v>
      </c>
      <c r="Y43" s="18">
        <f t="shared" si="238"/>
        <v>0</v>
      </c>
      <c r="Z43" s="19">
        <v>0</v>
      </c>
      <c r="AA43" s="19">
        <v>0</v>
      </c>
      <c r="AB43" s="19">
        <v>0</v>
      </c>
      <c r="AC43" s="19">
        <v>0</v>
      </c>
      <c r="AD43" s="18">
        <f t="shared" si="239"/>
        <v>0</v>
      </c>
      <c r="AE43" s="19">
        <v>0</v>
      </c>
      <c r="AF43" s="19">
        <v>0</v>
      </c>
      <c r="AG43" s="19">
        <v>0</v>
      </c>
      <c r="AH43" s="19">
        <v>0</v>
      </c>
      <c r="AI43" s="18">
        <f t="shared" si="240"/>
        <v>0</v>
      </c>
      <c r="AJ43" s="19">
        <v>0</v>
      </c>
      <c r="AK43" s="19">
        <v>0</v>
      </c>
      <c r="AL43" s="19">
        <v>0</v>
      </c>
      <c r="AM43" s="19">
        <v>0</v>
      </c>
      <c r="AN43" s="18">
        <f t="shared" si="241"/>
        <v>0</v>
      </c>
      <c r="AO43" s="19">
        <v>0</v>
      </c>
      <c r="AP43" s="19">
        <v>0</v>
      </c>
      <c r="AQ43" s="19">
        <v>0</v>
      </c>
      <c r="AR43" s="19">
        <v>0</v>
      </c>
      <c r="AS43" s="18">
        <f t="shared" si="242"/>
        <v>0</v>
      </c>
      <c r="AT43" s="19">
        <v>0</v>
      </c>
      <c r="AU43" s="19">
        <v>0</v>
      </c>
      <c r="AV43" s="19">
        <v>0</v>
      </c>
      <c r="AW43" s="19">
        <v>0</v>
      </c>
      <c r="AX43" s="18">
        <f t="shared" si="243"/>
        <v>0</v>
      </c>
      <c r="AY43" s="19">
        <v>0</v>
      </c>
      <c r="AZ43" s="19">
        <v>0</v>
      </c>
      <c r="BA43" s="19">
        <v>0</v>
      </c>
      <c r="BB43" s="19">
        <v>0</v>
      </c>
      <c r="BC43" s="18">
        <f t="shared" si="244"/>
        <v>0</v>
      </c>
      <c r="BD43" s="19">
        <v>0</v>
      </c>
      <c r="BE43" s="19">
        <v>0</v>
      </c>
      <c r="BF43" s="19">
        <v>0</v>
      </c>
      <c r="BG43" s="19">
        <v>0</v>
      </c>
    </row>
    <row r="44" spans="1:59" ht="31.5" x14ac:dyDescent="0.25">
      <c r="A44" s="10" t="s">
        <v>105</v>
      </c>
      <c r="B44" s="40" t="s">
        <v>112</v>
      </c>
      <c r="C44" s="16" t="s">
        <v>21</v>
      </c>
      <c r="D44" s="16" t="s">
        <v>64</v>
      </c>
      <c r="E44" s="11">
        <f t="shared" si="231"/>
        <v>1132.4000000000001</v>
      </c>
      <c r="F44" s="11">
        <f t="shared" si="232"/>
        <v>0</v>
      </c>
      <c r="G44" s="11">
        <f t="shared" si="233"/>
        <v>1064.9000000000001</v>
      </c>
      <c r="H44" s="11">
        <f t="shared" si="234"/>
        <v>56.1</v>
      </c>
      <c r="I44" s="11">
        <f t="shared" si="235"/>
        <v>11.4</v>
      </c>
      <c r="J44" s="32">
        <f t="shared" si="236"/>
        <v>0</v>
      </c>
      <c r="K44" s="19">
        <v>0</v>
      </c>
      <c r="L44" s="21">
        <v>0</v>
      </c>
      <c r="M44" s="26">
        <v>0</v>
      </c>
      <c r="N44" s="21">
        <v>0</v>
      </c>
      <c r="O44" s="31">
        <f t="shared" si="237"/>
        <v>1132.4000000000001</v>
      </c>
      <c r="P44" s="19">
        <v>0</v>
      </c>
      <c r="Q44" s="21">
        <v>1064.9000000000001</v>
      </c>
      <c r="R44" s="21">
        <v>56.1</v>
      </c>
      <c r="S44" s="21">
        <v>11.4</v>
      </c>
      <c r="T44" s="31">
        <f t="shared" si="95"/>
        <v>0</v>
      </c>
      <c r="U44" s="19">
        <v>0</v>
      </c>
      <c r="V44" s="19">
        <v>0</v>
      </c>
      <c r="W44" s="19">
        <v>0</v>
      </c>
      <c r="X44" s="19">
        <v>0</v>
      </c>
      <c r="Y44" s="18">
        <f t="shared" si="238"/>
        <v>0</v>
      </c>
      <c r="Z44" s="19">
        <v>0</v>
      </c>
      <c r="AA44" s="19">
        <v>0</v>
      </c>
      <c r="AB44" s="19">
        <v>0</v>
      </c>
      <c r="AC44" s="19">
        <v>0</v>
      </c>
      <c r="AD44" s="18">
        <f t="shared" si="239"/>
        <v>0</v>
      </c>
      <c r="AE44" s="19">
        <v>0</v>
      </c>
      <c r="AF44" s="19">
        <v>0</v>
      </c>
      <c r="AG44" s="19">
        <v>0</v>
      </c>
      <c r="AH44" s="19">
        <v>0</v>
      </c>
      <c r="AI44" s="18">
        <f t="shared" si="240"/>
        <v>0</v>
      </c>
      <c r="AJ44" s="19">
        <v>0</v>
      </c>
      <c r="AK44" s="19">
        <v>0</v>
      </c>
      <c r="AL44" s="19">
        <v>0</v>
      </c>
      <c r="AM44" s="19">
        <v>0</v>
      </c>
      <c r="AN44" s="18">
        <f t="shared" si="241"/>
        <v>0</v>
      </c>
      <c r="AO44" s="19">
        <v>0</v>
      </c>
      <c r="AP44" s="19">
        <v>0</v>
      </c>
      <c r="AQ44" s="19">
        <v>0</v>
      </c>
      <c r="AR44" s="19">
        <v>0</v>
      </c>
      <c r="AS44" s="18">
        <f t="shared" si="242"/>
        <v>0</v>
      </c>
      <c r="AT44" s="19">
        <v>0</v>
      </c>
      <c r="AU44" s="19">
        <v>0</v>
      </c>
      <c r="AV44" s="19">
        <v>0</v>
      </c>
      <c r="AW44" s="19">
        <v>0</v>
      </c>
      <c r="AX44" s="18">
        <f t="shared" si="243"/>
        <v>0</v>
      </c>
      <c r="AY44" s="19">
        <v>0</v>
      </c>
      <c r="AZ44" s="19">
        <v>0</v>
      </c>
      <c r="BA44" s="19">
        <v>0</v>
      </c>
      <c r="BB44" s="19">
        <v>0</v>
      </c>
      <c r="BC44" s="18">
        <f t="shared" si="244"/>
        <v>0</v>
      </c>
      <c r="BD44" s="19">
        <v>0</v>
      </c>
      <c r="BE44" s="19">
        <v>0</v>
      </c>
      <c r="BF44" s="19">
        <v>0</v>
      </c>
      <c r="BG44" s="19">
        <v>0</v>
      </c>
    </row>
    <row r="45" spans="1:59" ht="31.5" x14ac:dyDescent="0.25">
      <c r="A45" s="10" t="s">
        <v>119</v>
      </c>
      <c r="B45" s="40" t="s">
        <v>113</v>
      </c>
      <c r="C45" s="16" t="s">
        <v>21</v>
      </c>
      <c r="D45" s="16" t="s">
        <v>64</v>
      </c>
      <c r="E45" s="11">
        <f t="shared" ref="E45" si="245">J45+O45+T45+Y45+AD45+AI45+AN45+AS45+AX45+BC45</f>
        <v>1530.2</v>
      </c>
      <c r="F45" s="11">
        <f t="shared" ref="F45" si="246">K45+P45+U45+Z45+AE45+AJ45+AO45+AT45+AY45+BD45</f>
        <v>0</v>
      </c>
      <c r="G45" s="11">
        <f t="shared" ref="G45" si="247">L45+Q45+V45+AA45+AF45+AK45+AP45+AU45+AZ45+BE45</f>
        <v>1439</v>
      </c>
      <c r="H45" s="11">
        <f t="shared" ref="H45" si="248">M45+R45+W45+AB45+AG45+AL45+AQ45+AV45+BA45+BF45</f>
        <v>75.8</v>
      </c>
      <c r="I45" s="11">
        <f t="shared" ref="I45" si="249">N45+S45+X45+AC45+AH45+AM45+AR45+AW45+BB45+BG45</f>
        <v>15.4</v>
      </c>
      <c r="J45" s="32">
        <f t="shared" ref="J45" si="250">L45+M45+N45</f>
        <v>0</v>
      </c>
      <c r="K45" s="19">
        <v>0</v>
      </c>
      <c r="L45" s="21">
        <v>0</v>
      </c>
      <c r="M45" s="26">
        <v>0</v>
      </c>
      <c r="N45" s="21">
        <v>0</v>
      </c>
      <c r="O45" s="31">
        <f t="shared" ref="O45" si="251">SUM(Q45:S45)</f>
        <v>1530.2</v>
      </c>
      <c r="P45" s="19">
        <v>0</v>
      </c>
      <c r="Q45" s="21">
        <v>1439</v>
      </c>
      <c r="R45" s="21">
        <v>75.8</v>
      </c>
      <c r="S45" s="21">
        <v>15.4</v>
      </c>
      <c r="T45" s="31">
        <f t="shared" si="95"/>
        <v>0</v>
      </c>
      <c r="U45" s="19">
        <v>0</v>
      </c>
      <c r="V45" s="19">
        <v>0</v>
      </c>
      <c r="W45" s="19">
        <v>0</v>
      </c>
      <c r="X45" s="19">
        <v>0</v>
      </c>
      <c r="Y45" s="18">
        <f t="shared" ref="Y45" si="252">AB45</f>
        <v>0</v>
      </c>
      <c r="Z45" s="19">
        <v>0</v>
      </c>
      <c r="AA45" s="19">
        <v>0</v>
      </c>
      <c r="AB45" s="19">
        <v>0</v>
      </c>
      <c r="AC45" s="19">
        <v>0</v>
      </c>
      <c r="AD45" s="18">
        <f t="shared" ref="AD45" si="253">AG45</f>
        <v>0</v>
      </c>
      <c r="AE45" s="19">
        <v>0</v>
      </c>
      <c r="AF45" s="19">
        <v>0</v>
      </c>
      <c r="AG45" s="19">
        <v>0</v>
      </c>
      <c r="AH45" s="19">
        <v>0</v>
      </c>
      <c r="AI45" s="18">
        <f t="shared" ref="AI45" si="254">AL45</f>
        <v>0</v>
      </c>
      <c r="AJ45" s="19">
        <v>0</v>
      </c>
      <c r="AK45" s="19">
        <v>0</v>
      </c>
      <c r="AL45" s="19">
        <v>0</v>
      </c>
      <c r="AM45" s="19">
        <v>0</v>
      </c>
      <c r="AN45" s="18">
        <f t="shared" ref="AN45" si="255">AQ45</f>
        <v>0</v>
      </c>
      <c r="AO45" s="19">
        <v>0</v>
      </c>
      <c r="AP45" s="19">
        <v>0</v>
      </c>
      <c r="AQ45" s="19">
        <v>0</v>
      </c>
      <c r="AR45" s="19">
        <v>0</v>
      </c>
      <c r="AS45" s="18">
        <f t="shared" ref="AS45" si="256">AV45</f>
        <v>0</v>
      </c>
      <c r="AT45" s="19">
        <v>0</v>
      </c>
      <c r="AU45" s="19">
        <v>0</v>
      </c>
      <c r="AV45" s="19">
        <v>0</v>
      </c>
      <c r="AW45" s="19">
        <v>0</v>
      </c>
      <c r="AX45" s="18">
        <f t="shared" ref="AX45" si="257">BA45</f>
        <v>0</v>
      </c>
      <c r="AY45" s="19">
        <v>0</v>
      </c>
      <c r="AZ45" s="19">
        <v>0</v>
      </c>
      <c r="BA45" s="19">
        <v>0</v>
      </c>
      <c r="BB45" s="19">
        <v>0</v>
      </c>
      <c r="BC45" s="18">
        <f t="shared" ref="BC45" si="258">BF45</f>
        <v>0</v>
      </c>
      <c r="BD45" s="19">
        <v>0</v>
      </c>
      <c r="BE45" s="19">
        <v>0</v>
      </c>
      <c r="BF45" s="19">
        <v>0</v>
      </c>
      <c r="BG45" s="19">
        <v>0</v>
      </c>
    </row>
    <row r="46" spans="1:59" ht="31.5" x14ac:dyDescent="0.25">
      <c r="A46" s="10" t="s">
        <v>120</v>
      </c>
      <c r="B46" s="40" t="s">
        <v>114</v>
      </c>
      <c r="C46" s="16" t="s">
        <v>21</v>
      </c>
      <c r="D46" s="16" t="s">
        <v>64</v>
      </c>
      <c r="E46" s="11">
        <f t="shared" ref="E46" si="259">J46+O46+T46+Y46+AD46+AI46+AN46+AS46+AX46+BC46</f>
        <v>716.8</v>
      </c>
      <c r="F46" s="11">
        <f t="shared" ref="F46" si="260">K46+P46+U46+Z46+AE46+AJ46+AO46+AT46+AY46+BD46</f>
        <v>0</v>
      </c>
      <c r="G46" s="11">
        <f t="shared" ref="G46" si="261">L46+Q46+V46+AA46+AF46+AK46+AP46+AU46+AZ46+BE46</f>
        <v>674.1</v>
      </c>
      <c r="H46" s="11">
        <f t="shared" ref="H46" si="262">M46+R46+W46+AB46+AG46+AL46+AQ46+AV46+BA46+BF46</f>
        <v>35.4</v>
      </c>
      <c r="I46" s="11">
        <f t="shared" ref="I46" si="263">N46+S46+X46+AC46+AH46+AM46+AR46+AW46+BB46+BG46</f>
        <v>7.3</v>
      </c>
      <c r="J46" s="32">
        <f t="shared" ref="J46" si="264">L46+M46+N46</f>
        <v>0</v>
      </c>
      <c r="K46" s="19">
        <v>0</v>
      </c>
      <c r="L46" s="21">
        <v>0</v>
      </c>
      <c r="M46" s="26">
        <v>0</v>
      </c>
      <c r="N46" s="21">
        <v>0</v>
      </c>
      <c r="O46" s="31">
        <f t="shared" ref="O46" si="265">SUM(Q46:S46)</f>
        <v>716.8</v>
      </c>
      <c r="P46" s="19">
        <v>0</v>
      </c>
      <c r="Q46" s="21">
        <v>674.1</v>
      </c>
      <c r="R46" s="21">
        <v>35.4</v>
      </c>
      <c r="S46" s="21">
        <v>7.3</v>
      </c>
      <c r="T46" s="31">
        <f t="shared" si="95"/>
        <v>0</v>
      </c>
      <c r="U46" s="19">
        <v>0</v>
      </c>
      <c r="V46" s="19">
        <v>0</v>
      </c>
      <c r="W46" s="19">
        <v>0</v>
      </c>
      <c r="X46" s="19">
        <v>0</v>
      </c>
      <c r="Y46" s="18">
        <f t="shared" ref="Y46" si="266">AB46</f>
        <v>0</v>
      </c>
      <c r="Z46" s="19">
        <v>0</v>
      </c>
      <c r="AA46" s="19">
        <v>0</v>
      </c>
      <c r="AB46" s="19">
        <v>0</v>
      </c>
      <c r="AC46" s="19">
        <v>0</v>
      </c>
      <c r="AD46" s="18">
        <f t="shared" ref="AD46" si="267">AG46</f>
        <v>0</v>
      </c>
      <c r="AE46" s="19">
        <v>0</v>
      </c>
      <c r="AF46" s="19">
        <v>0</v>
      </c>
      <c r="AG46" s="19">
        <v>0</v>
      </c>
      <c r="AH46" s="19">
        <v>0</v>
      </c>
      <c r="AI46" s="18">
        <f t="shared" ref="AI46" si="268">AL46</f>
        <v>0</v>
      </c>
      <c r="AJ46" s="19">
        <v>0</v>
      </c>
      <c r="AK46" s="19">
        <v>0</v>
      </c>
      <c r="AL46" s="19">
        <v>0</v>
      </c>
      <c r="AM46" s="19">
        <v>0</v>
      </c>
      <c r="AN46" s="18">
        <f t="shared" ref="AN46" si="269">AQ46</f>
        <v>0</v>
      </c>
      <c r="AO46" s="19">
        <v>0</v>
      </c>
      <c r="AP46" s="19">
        <v>0</v>
      </c>
      <c r="AQ46" s="19">
        <v>0</v>
      </c>
      <c r="AR46" s="19">
        <v>0</v>
      </c>
      <c r="AS46" s="18">
        <f t="shared" ref="AS46" si="270">AV46</f>
        <v>0</v>
      </c>
      <c r="AT46" s="19">
        <v>0</v>
      </c>
      <c r="AU46" s="19">
        <v>0</v>
      </c>
      <c r="AV46" s="19">
        <v>0</v>
      </c>
      <c r="AW46" s="19">
        <v>0</v>
      </c>
      <c r="AX46" s="18">
        <f t="shared" ref="AX46" si="271">BA46</f>
        <v>0</v>
      </c>
      <c r="AY46" s="19">
        <v>0</v>
      </c>
      <c r="AZ46" s="19">
        <v>0</v>
      </c>
      <c r="BA46" s="19">
        <v>0</v>
      </c>
      <c r="BB46" s="19">
        <v>0</v>
      </c>
      <c r="BC46" s="18">
        <f t="shared" ref="BC46" si="272">BF46</f>
        <v>0</v>
      </c>
      <c r="BD46" s="19">
        <v>0</v>
      </c>
      <c r="BE46" s="19">
        <v>0</v>
      </c>
      <c r="BF46" s="19">
        <v>0</v>
      </c>
      <c r="BG46" s="19">
        <v>0</v>
      </c>
    </row>
    <row r="47" spans="1:59" ht="31.5" x14ac:dyDescent="0.25">
      <c r="A47" s="10" t="s">
        <v>121</v>
      </c>
      <c r="B47" s="40" t="s">
        <v>115</v>
      </c>
      <c r="C47" s="16" t="s">
        <v>21</v>
      </c>
      <c r="D47" s="16" t="s">
        <v>64</v>
      </c>
      <c r="E47" s="11">
        <f t="shared" ref="E47" si="273">J47+O47+T47+Y47+AD47+AI47+AN47+AS47+AX47+BC47</f>
        <v>850.6</v>
      </c>
      <c r="F47" s="11">
        <f t="shared" ref="F47" si="274">K47+P47+U47+Z47+AE47+AJ47+AO47+AT47+AY47+BD47</f>
        <v>0</v>
      </c>
      <c r="G47" s="11">
        <f t="shared" ref="G47" si="275">L47+Q47+V47+AA47+AF47+AK47+AP47+AU47+AZ47+BE47</f>
        <v>799.8</v>
      </c>
      <c r="H47" s="11">
        <f t="shared" ref="H47" si="276">M47+R47+W47+AB47+AG47+AL47+AQ47+AV47+BA47+BF47</f>
        <v>42.1</v>
      </c>
      <c r="I47" s="11">
        <f t="shared" ref="I47" si="277">N47+S47+X47+AC47+AH47+AM47+AR47+AW47+BB47+BG47</f>
        <v>8.6999999999999993</v>
      </c>
      <c r="J47" s="32">
        <f t="shared" ref="J47" si="278">L47+M47+N47</f>
        <v>0</v>
      </c>
      <c r="K47" s="19">
        <v>0</v>
      </c>
      <c r="L47" s="21">
        <v>0</v>
      </c>
      <c r="M47" s="26">
        <v>0</v>
      </c>
      <c r="N47" s="21">
        <v>0</v>
      </c>
      <c r="O47" s="31">
        <f t="shared" ref="O47" si="279">SUM(Q47:S47)</f>
        <v>850.6</v>
      </c>
      <c r="P47" s="19">
        <v>0</v>
      </c>
      <c r="Q47" s="21">
        <v>799.8</v>
      </c>
      <c r="R47" s="21">
        <v>42.1</v>
      </c>
      <c r="S47" s="21">
        <v>8.6999999999999993</v>
      </c>
      <c r="T47" s="31">
        <f t="shared" si="95"/>
        <v>0</v>
      </c>
      <c r="U47" s="19">
        <v>0</v>
      </c>
      <c r="V47" s="19">
        <v>0</v>
      </c>
      <c r="W47" s="19">
        <v>0</v>
      </c>
      <c r="X47" s="19">
        <v>0</v>
      </c>
      <c r="Y47" s="18">
        <f t="shared" ref="Y47" si="280">AB47</f>
        <v>0</v>
      </c>
      <c r="Z47" s="19">
        <v>0</v>
      </c>
      <c r="AA47" s="19">
        <v>0</v>
      </c>
      <c r="AB47" s="19">
        <v>0</v>
      </c>
      <c r="AC47" s="19">
        <v>0</v>
      </c>
      <c r="AD47" s="18">
        <f t="shared" ref="AD47" si="281">AG47</f>
        <v>0</v>
      </c>
      <c r="AE47" s="19">
        <v>0</v>
      </c>
      <c r="AF47" s="19">
        <v>0</v>
      </c>
      <c r="AG47" s="19">
        <v>0</v>
      </c>
      <c r="AH47" s="19">
        <v>0</v>
      </c>
      <c r="AI47" s="18">
        <f t="shared" ref="AI47" si="282">AL47</f>
        <v>0</v>
      </c>
      <c r="AJ47" s="19">
        <v>0</v>
      </c>
      <c r="AK47" s="19">
        <v>0</v>
      </c>
      <c r="AL47" s="19">
        <v>0</v>
      </c>
      <c r="AM47" s="19">
        <v>0</v>
      </c>
      <c r="AN47" s="18">
        <f t="shared" ref="AN47" si="283">AQ47</f>
        <v>0</v>
      </c>
      <c r="AO47" s="19">
        <v>0</v>
      </c>
      <c r="AP47" s="19">
        <v>0</v>
      </c>
      <c r="AQ47" s="19">
        <v>0</v>
      </c>
      <c r="AR47" s="19">
        <v>0</v>
      </c>
      <c r="AS47" s="18">
        <f t="shared" ref="AS47" si="284">AV47</f>
        <v>0</v>
      </c>
      <c r="AT47" s="19">
        <v>0</v>
      </c>
      <c r="AU47" s="19">
        <v>0</v>
      </c>
      <c r="AV47" s="19">
        <v>0</v>
      </c>
      <c r="AW47" s="19">
        <v>0</v>
      </c>
      <c r="AX47" s="18">
        <f t="shared" ref="AX47" si="285">BA47</f>
        <v>0</v>
      </c>
      <c r="AY47" s="19">
        <v>0</v>
      </c>
      <c r="AZ47" s="19">
        <v>0</v>
      </c>
      <c r="BA47" s="19">
        <v>0</v>
      </c>
      <c r="BB47" s="19">
        <v>0</v>
      </c>
      <c r="BC47" s="18">
        <f t="shared" ref="BC47" si="286">BF47</f>
        <v>0</v>
      </c>
      <c r="BD47" s="19">
        <v>0</v>
      </c>
      <c r="BE47" s="19">
        <v>0</v>
      </c>
      <c r="BF47" s="19">
        <v>0</v>
      </c>
      <c r="BG47" s="19">
        <v>0</v>
      </c>
    </row>
    <row r="48" spans="1:59" ht="31.5" x14ac:dyDescent="0.25">
      <c r="A48" s="10" t="s">
        <v>122</v>
      </c>
      <c r="B48" s="40" t="s">
        <v>116</v>
      </c>
      <c r="C48" s="16" t="s">
        <v>21</v>
      </c>
      <c r="D48" s="16" t="s">
        <v>64</v>
      </c>
      <c r="E48" s="11">
        <f t="shared" ref="E48" si="287">J48+O48+T48+Y48+AD48+AI48+AN48+AS48+AX48+BC48</f>
        <v>771.40000000000009</v>
      </c>
      <c r="F48" s="11">
        <f t="shared" ref="F48" si="288">K48+P48+U48+Z48+AE48+AJ48+AO48+AT48+AY48+BD48</f>
        <v>0</v>
      </c>
      <c r="G48" s="11">
        <f t="shared" ref="G48" si="289">L48+Q48+V48+AA48+AF48+AK48+AP48+AU48+AZ48+BE48</f>
        <v>725.5</v>
      </c>
      <c r="H48" s="11">
        <f t="shared" ref="H48" si="290">M48+R48+W48+AB48+AG48+AL48+AQ48+AV48+BA48+BF48</f>
        <v>38.200000000000003</v>
      </c>
      <c r="I48" s="11">
        <f t="shared" ref="I48" si="291">N48+S48+X48+AC48+AH48+AM48+AR48+AW48+BB48+BG48</f>
        <v>7.7</v>
      </c>
      <c r="J48" s="32">
        <f t="shared" ref="J48" si="292">L48+M48+N48</f>
        <v>0</v>
      </c>
      <c r="K48" s="19">
        <v>0</v>
      </c>
      <c r="L48" s="21">
        <v>0</v>
      </c>
      <c r="M48" s="26">
        <v>0</v>
      </c>
      <c r="N48" s="21">
        <v>0</v>
      </c>
      <c r="O48" s="31">
        <f t="shared" ref="O48" si="293">SUM(Q48:S48)</f>
        <v>771.40000000000009</v>
      </c>
      <c r="P48" s="19">
        <v>0</v>
      </c>
      <c r="Q48" s="21">
        <v>725.5</v>
      </c>
      <c r="R48" s="21">
        <v>38.200000000000003</v>
      </c>
      <c r="S48" s="21">
        <v>7.7</v>
      </c>
      <c r="T48" s="31">
        <f t="shared" si="95"/>
        <v>0</v>
      </c>
      <c r="U48" s="19">
        <v>0</v>
      </c>
      <c r="V48" s="19">
        <v>0</v>
      </c>
      <c r="W48" s="19">
        <v>0</v>
      </c>
      <c r="X48" s="19">
        <v>0</v>
      </c>
      <c r="Y48" s="18">
        <f t="shared" ref="Y48" si="294">AB48</f>
        <v>0</v>
      </c>
      <c r="Z48" s="19">
        <v>0</v>
      </c>
      <c r="AA48" s="19">
        <v>0</v>
      </c>
      <c r="AB48" s="19">
        <v>0</v>
      </c>
      <c r="AC48" s="19">
        <v>0</v>
      </c>
      <c r="AD48" s="18">
        <f t="shared" ref="AD48" si="295">AG48</f>
        <v>0</v>
      </c>
      <c r="AE48" s="19">
        <v>0</v>
      </c>
      <c r="AF48" s="19">
        <v>0</v>
      </c>
      <c r="AG48" s="19">
        <v>0</v>
      </c>
      <c r="AH48" s="19">
        <v>0</v>
      </c>
      <c r="AI48" s="18">
        <f t="shared" ref="AI48" si="296">AL48</f>
        <v>0</v>
      </c>
      <c r="AJ48" s="19">
        <v>0</v>
      </c>
      <c r="AK48" s="19">
        <v>0</v>
      </c>
      <c r="AL48" s="19">
        <v>0</v>
      </c>
      <c r="AM48" s="19">
        <v>0</v>
      </c>
      <c r="AN48" s="18">
        <f t="shared" ref="AN48" si="297">AQ48</f>
        <v>0</v>
      </c>
      <c r="AO48" s="19">
        <v>0</v>
      </c>
      <c r="AP48" s="19">
        <v>0</v>
      </c>
      <c r="AQ48" s="19">
        <v>0</v>
      </c>
      <c r="AR48" s="19">
        <v>0</v>
      </c>
      <c r="AS48" s="18">
        <f t="shared" ref="AS48" si="298">AV48</f>
        <v>0</v>
      </c>
      <c r="AT48" s="19">
        <v>0</v>
      </c>
      <c r="AU48" s="19">
        <v>0</v>
      </c>
      <c r="AV48" s="19">
        <v>0</v>
      </c>
      <c r="AW48" s="19">
        <v>0</v>
      </c>
      <c r="AX48" s="18">
        <f t="shared" ref="AX48" si="299">BA48</f>
        <v>0</v>
      </c>
      <c r="AY48" s="19">
        <v>0</v>
      </c>
      <c r="AZ48" s="19">
        <v>0</v>
      </c>
      <c r="BA48" s="19">
        <v>0</v>
      </c>
      <c r="BB48" s="19">
        <v>0</v>
      </c>
      <c r="BC48" s="18">
        <f t="shared" ref="BC48" si="300">BF48</f>
        <v>0</v>
      </c>
      <c r="BD48" s="19">
        <v>0</v>
      </c>
      <c r="BE48" s="19">
        <v>0</v>
      </c>
      <c r="BF48" s="19">
        <v>0</v>
      </c>
      <c r="BG48" s="19">
        <v>0</v>
      </c>
    </row>
    <row r="49" spans="1:59" ht="31.5" x14ac:dyDescent="0.25">
      <c r="A49" s="10" t="s">
        <v>123</v>
      </c>
      <c r="B49" s="40" t="s">
        <v>117</v>
      </c>
      <c r="C49" s="16" t="s">
        <v>21</v>
      </c>
      <c r="D49" s="16" t="s">
        <v>64</v>
      </c>
      <c r="E49" s="11">
        <f t="shared" ref="E49" si="301">J49+O49+T49+Y49+AD49+AI49+AN49+AS49+AX49+BC49</f>
        <v>658.8</v>
      </c>
      <c r="F49" s="11">
        <f t="shared" ref="F49" si="302">K49+P49+U49+Z49+AE49+AJ49+AO49+AT49+AY49+BD49</f>
        <v>0</v>
      </c>
      <c r="G49" s="11">
        <f t="shared" ref="G49" si="303">L49+Q49+V49+AA49+AF49+AK49+AP49+AU49+AZ49+BE49</f>
        <v>619.5</v>
      </c>
      <c r="H49" s="11">
        <f t="shared" ref="H49" si="304">M49+R49+W49+AB49+AG49+AL49+AQ49+AV49+BA49+BF49</f>
        <v>32.4</v>
      </c>
      <c r="I49" s="11">
        <f t="shared" ref="I49" si="305">N49+S49+X49+AC49+AH49+AM49+AR49+AW49+BB49+BG49</f>
        <v>6.9</v>
      </c>
      <c r="J49" s="32">
        <f t="shared" ref="J49" si="306">L49+M49+N49</f>
        <v>0</v>
      </c>
      <c r="K49" s="19">
        <v>0</v>
      </c>
      <c r="L49" s="21">
        <v>0</v>
      </c>
      <c r="M49" s="26">
        <v>0</v>
      </c>
      <c r="N49" s="21">
        <v>0</v>
      </c>
      <c r="O49" s="31">
        <f t="shared" ref="O49" si="307">SUM(Q49:S49)</f>
        <v>658.8</v>
      </c>
      <c r="P49" s="19">
        <v>0</v>
      </c>
      <c r="Q49" s="21">
        <v>619.5</v>
      </c>
      <c r="R49" s="21">
        <v>32.4</v>
      </c>
      <c r="S49" s="21">
        <v>6.9</v>
      </c>
      <c r="T49" s="31">
        <f t="shared" si="95"/>
        <v>0</v>
      </c>
      <c r="U49" s="19">
        <v>0</v>
      </c>
      <c r="V49" s="19">
        <v>0</v>
      </c>
      <c r="W49" s="19">
        <v>0</v>
      </c>
      <c r="X49" s="19">
        <v>0</v>
      </c>
      <c r="Y49" s="18">
        <f t="shared" ref="Y49" si="308">AB49</f>
        <v>0</v>
      </c>
      <c r="Z49" s="19">
        <v>0</v>
      </c>
      <c r="AA49" s="19">
        <v>0</v>
      </c>
      <c r="AB49" s="19">
        <v>0</v>
      </c>
      <c r="AC49" s="19">
        <v>0</v>
      </c>
      <c r="AD49" s="18">
        <f t="shared" ref="AD49" si="309">AG49</f>
        <v>0</v>
      </c>
      <c r="AE49" s="19">
        <v>0</v>
      </c>
      <c r="AF49" s="19">
        <v>0</v>
      </c>
      <c r="AG49" s="19">
        <v>0</v>
      </c>
      <c r="AH49" s="19">
        <v>0</v>
      </c>
      <c r="AI49" s="18">
        <f t="shared" ref="AI49" si="310">AL49</f>
        <v>0</v>
      </c>
      <c r="AJ49" s="19">
        <v>0</v>
      </c>
      <c r="AK49" s="19">
        <v>0</v>
      </c>
      <c r="AL49" s="19">
        <v>0</v>
      </c>
      <c r="AM49" s="19">
        <v>0</v>
      </c>
      <c r="AN49" s="18">
        <f t="shared" ref="AN49" si="311">AQ49</f>
        <v>0</v>
      </c>
      <c r="AO49" s="19">
        <v>0</v>
      </c>
      <c r="AP49" s="19">
        <v>0</v>
      </c>
      <c r="AQ49" s="19">
        <v>0</v>
      </c>
      <c r="AR49" s="19">
        <v>0</v>
      </c>
      <c r="AS49" s="18">
        <f t="shared" ref="AS49" si="312">AV49</f>
        <v>0</v>
      </c>
      <c r="AT49" s="19">
        <v>0</v>
      </c>
      <c r="AU49" s="19">
        <v>0</v>
      </c>
      <c r="AV49" s="19">
        <v>0</v>
      </c>
      <c r="AW49" s="19">
        <v>0</v>
      </c>
      <c r="AX49" s="18">
        <f t="shared" ref="AX49" si="313">BA49</f>
        <v>0</v>
      </c>
      <c r="AY49" s="19">
        <v>0</v>
      </c>
      <c r="AZ49" s="19">
        <v>0</v>
      </c>
      <c r="BA49" s="19">
        <v>0</v>
      </c>
      <c r="BB49" s="19">
        <v>0</v>
      </c>
      <c r="BC49" s="18">
        <f t="shared" ref="BC49" si="314">BF49</f>
        <v>0</v>
      </c>
      <c r="BD49" s="19">
        <v>0</v>
      </c>
      <c r="BE49" s="19">
        <v>0</v>
      </c>
      <c r="BF49" s="19">
        <v>0</v>
      </c>
      <c r="BG49" s="19">
        <v>0</v>
      </c>
    </row>
    <row r="50" spans="1:59" ht="31.5" x14ac:dyDescent="0.25">
      <c r="A50" s="10" t="s">
        <v>124</v>
      </c>
      <c r="B50" s="40" t="s">
        <v>118</v>
      </c>
      <c r="C50" s="16" t="s">
        <v>21</v>
      </c>
      <c r="D50" s="16" t="s">
        <v>64</v>
      </c>
      <c r="E50" s="11">
        <f t="shared" ref="E50" si="315">J50+O50+T50+Y50+AD50+AI50+AN50+AS50+AX50+BC50</f>
        <v>935.6</v>
      </c>
      <c r="F50" s="11">
        <f t="shared" ref="F50" si="316">K50+P50+U50+Z50+AE50+AJ50+AO50+AT50+AY50+BD50</f>
        <v>0</v>
      </c>
      <c r="G50" s="11">
        <f t="shared" ref="G50" si="317">L50+Q50+V50+AA50+AF50+AK50+AP50+AU50+AZ50+BE50</f>
        <v>100.3</v>
      </c>
      <c r="H50" s="11">
        <f t="shared" ref="H50" si="318">M50+R50+W50+AB50+AG50+AL50+AQ50+AV50+BA50+BF50</f>
        <v>5.3</v>
      </c>
      <c r="I50" s="11">
        <f t="shared" ref="I50" si="319">N50+S50+X50+AC50+AH50+AM50+AR50+AW50+BB50+BG50</f>
        <v>830</v>
      </c>
      <c r="J50" s="32">
        <f t="shared" ref="J50" si="320">L50+M50+N50</f>
        <v>0</v>
      </c>
      <c r="K50" s="19">
        <v>0</v>
      </c>
      <c r="L50" s="21">
        <v>0</v>
      </c>
      <c r="M50" s="26">
        <v>0</v>
      </c>
      <c r="N50" s="21">
        <v>0</v>
      </c>
      <c r="O50" s="31">
        <f t="shared" ref="O50" si="321">SUM(Q50:S50)</f>
        <v>935.6</v>
      </c>
      <c r="P50" s="19">
        <v>0</v>
      </c>
      <c r="Q50" s="21">
        <v>100.3</v>
      </c>
      <c r="R50" s="21">
        <v>5.3</v>
      </c>
      <c r="S50" s="21">
        <v>830</v>
      </c>
      <c r="T50" s="31">
        <f t="shared" si="95"/>
        <v>0</v>
      </c>
      <c r="U50" s="19">
        <v>0</v>
      </c>
      <c r="V50" s="19">
        <v>0</v>
      </c>
      <c r="W50" s="19">
        <v>0</v>
      </c>
      <c r="X50" s="19">
        <v>0</v>
      </c>
      <c r="Y50" s="18">
        <f t="shared" ref="Y50" si="322">AB50</f>
        <v>0</v>
      </c>
      <c r="Z50" s="19">
        <v>0</v>
      </c>
      <c r="AA50" s="19">
        <v>0</v>
      </c>
      <c r="AB50" s="19">
        <v>0</v>
      </c>
      <c r="AC50" s="19">
        <v>0</v>
      </c>
      <c r="AD50" s="18">
        <f t="shared" ref="AD50" si="323">AG50</f>
        <v>0</v>
      </c>
      <c r="AE50" s="19">
        <v>0</v>
      </c>
      <c r="AF50" s="19">
        <v>0</v>
      </c>
      <c r="AG50" s="19">
        <v>0</v>
      </c>
      <c r="AH50" s="19">
        <v>0</v>
      </c>
      <c r="AI50" s="18">
        <f t="shared" ref="AI50" si="324">AL50</f>
        <v>0</v>
      </c>
      <c r="AJ50" s="19">
        <v>0</v>
      </c>
      <c r="AK50" s="19">
        <v>0</v>
      </c>
      <c r="AL50" s="19">
        <v>0</v>
      </c>
      <c r="AM50" s="19">
        <v>0</v>
      </c>
      <c r="AN50" s="18">
        <f t="shared" ref="AN50" si="325">AQ50</f>
        <v>0</v>
      </c>
      <c r="AO50" s="19">
        <v>0</v>
      </c>
      <c r="AP50" s="19">
        <v>0</v>
      </c>
      <c r="AQ50" s="19">
        <v>0</v>
      </c>
      <c r="AR50" s="19">
        <v>0</v>
      </c>
      <c r="AS50" s="18">
        <f t="shared" ref="AS50" si="326">AV50</f>
        <v>0</v>
      </c>
      <c r="AT50" s="19">
        <v>0</v>
      </c>
      <c r="AU50" s="19">
        <v>0</v>
      </c>
      <c r="AV50" s="19">
        <v>0</v>
      </c>
      <c r="AW50" s="19">
        <v>0</v>
      </c>
      <c r="AX50" s="18">
        <f t="shared" ref="AX50" si="327">BA50</f>
        <v>0</v>
      </c>
      <c r="AY50" s="19">
        <v>0</v>
      </c>
      <c r="AZ50" s="19">
        <v>0</v>
      </c>
      <c r="BA50" s="19">
        <v>0</v>
      </c>
      <c r="BB50" s="19">
        <v>0</v>
      </c>
      <c r="BC50" s="18">
        <f t="shared" ref="BC50" si="328">BF50</f>
        <v>0</v>
      </c>
      <c r="BD50" s="19">
        <v>0</v>
      </c>
      <c r="BE50" s="19">
        <v>0</v>
      </c>
      <c r="BF50" s="19">
        <v>0</v>
      </c>
      <c r="BG50" s="19">
        <v>0</v>
      </c>
    </row>
    <row r="51" spans="1:59" ht="47.25" x14ac:dyDescent="0.25">
      <c r="A51" s="10" t="s">
        <v>125</v>
      </c>
      <c r="B51" s="40" t="s">
        <v>128</v>
      </c>
      <c r="C51" s="16" t="s">
        <v>21</v>
      </c>
      <c r="D51" s="16" t="s">
        <v>64</v>
      </c>
      <c r="E51" s="11">
        <f t="shared" ref="E51" si="329">J51+O51+T51+Y51+AD51+AI51+AN51+AS51+AX51+BC51</f>
        <v>1667.6000000000001</v>
      </c>
      <c r="F51" s="11">
        <f t="shared" ref="F51" si="330">K51+P51+U51+Z51+AE51+AJ51+AO51+AT51+AY51+BD51</f>
        <v>0</v>
      </c>
      <c r="G51" s="11">
        <f t="shared" ref="G51" si="331">L51+Q51+V51+AA51+AF51+AK51+AP51+AU51+AZ51+BE51</f>
        <v>0</v>
      </c>
      <c r="H51" s="11">
        <f t="shared" ref="H51" si="332">M51+R51+W51+AB51+AG51+AL51+AQ51+AV51+BA51+BF51</f>
        <v>1650.9</v>
      </c>
      <c r="I51" s="11">
        <f t="shared" ref="I51" si="333">N51+S51+X51+AC51+AH51+AM51+AR51+AW51+BB51+BG51</f>
        <v>16.7</v>
      </c>
      <c r="J51" s="32">
        <f t="shared" ref="J51" si="334">L51+M51+N51</f>
        <v>0</v>
      </c>
      <c r="K51" s="19">
        <v>0</v>
      </c>
      <c r="L51" s="21">
        <v>0</v>
      </c>
      <c r="M51" s="26">
        <v>0</v>
      </c>
      <c r="N51" s="21">
        <v>0</v>
      </c>
      <c r="O51" s="31">
        <f t="shared" ref="O51" si="335">SUM(Q51:S51)</f>
        <v>0</v>
      </c>
      <c r="P51" s="19">
        <v>0</v>
      </c>
      <c r="Q51" s="21">
        <v>0</v>
      </c>
      <c r="R51" s="21">
        <v>0</v>
      </c>
      <c r="S51" s="21">
        <v>0</v>
      </c>
      <c r="T51" s="31">
        <f t="shared" ref="T51" si="336">SUM(V51:X51)</f>
        <v>1667.6000000000001</v>
      </c>
      <c r="U51" s="19">
        <v>0</v>
      </c>
      <c r="V51" s="21">
        <v>0</v>
      </c>
      <c r="W51" s="21">
        <v>1650.9</v>
      </c>
      <c r="X51" s="21">
        <v>16.7</v>
      </c>
      <c r="Y51" s="18">
        <f t="shared" ref="Y51" si="337">AB51</f>
        <v>0</v>
      </c>
      <c r="Z51" s="19">
        <v>0</v>
      </c>
      <c r="AA51" s="19">
        <v>0</v>
      </c>
      <c r="AB51" s="19">
        <v>0</v>
      </c>
      <c r="AC51" s="19">
        <v>0</v>
      </c>
      <c r="AD51" s="18">
        <f t="shared" ref="AD51" si="338">AG51</f>
        <v>0</v>
      </c>
      <c r="AE51" s="19">
        <v>0</v>
      </c>
      <c r="AF51" s="19">
        <v>0</v>
      </c>
      <c r="AG51" s="19">
        <v>0</v>
      </c>
      <c r="AH51" s="19">
        <v>0</v>
      </c>
      <c r="AI51" s="18">
        <f t="shared" ref="AI51" si="339">AL51</f>
        <v>0</v>
      </c>
      <c r="AJ51" s="19">
        <v>0</v>
      </c>
      <c r="AK51" s="19">
        <v>0</v>
      </c>
      <c r="AL51" s="19">
        <v>0</v>
      </c>
      <c r="AM51" s="19">
        <v>0</v>
      </c>
      <c r="AN51" s="18">
        <f t="shared" ref="AN51" si="340">AQ51</f>
        <v>0</v>
      </c>
      <c r="AO51" s="19">
        <v>0</v>
      </c>
      <c r="AP51" s="19">
        <v>0</v>
      </c>
      <c r="AQ51" s="19">
        <v>0</v>
      </c>
      <c r="AR51" s="19">
        <v>0</v>
      </c>
      <c r="AS51" s="18">
        <f t="shared" ref="AS51" si="341">AV51</f>
        <v>0</v>
      </c>
      <c r="AT51" s="19">
        <v>0</v>
      </c>
      <c r="AU51" s="19">
        <v>0</v>
      </c>
      <c r="AV51" s="19">
        <v>0</v>
      </c>
      <c r="AW51" s="19">
        <v>0</v>
      </c>
      <c r="AX51" s="18">
        <f t="shared" ref="AX51" si="342">BA51</f>
        <v>0</v>
      </c>
      <c r="AY51" s="19">
        <v>0</v>
      </c>
      <c r="AZ51" s="19">
        <v>0</v>
      </c>
      <c r="BA51" s="19">
        <v>0</v>
      </c>
      <c r="BB51" s="19">
        <v>0</v>
      </c>
      <c r="BC51" s="18">
        <f t="shared" ref="BC51" si="343">BF51</f>
        <v>0</v>
      </c>
      <c r="BD51" s="19">
        <v>0</v>
      </c>
      <c r="BE51" s="19">
        <v>0</v>
      </c>
      <c r="BF51" s="19">
        <v>0</v>
      </c>
      <c r="BG51" s="19">
        <v>0</v>
      </c>
    </row>
    <row r="52" spans="1:59" ht="63" x14ac:dyDescent="0.25">
      <c r="A52" s="10" t="s">
        <v>127</v>
      </c>
      <c r="B52" s="40" t="s">
        <v>132</v>
      </c>
      <c r="C52" s="16" t="s">
        <v>21</v>
      </c>
      <c r="D52" s="16" t="s">
        <v>64</v>
      </c>
      <c r="E52" s="11">
        <f t="shared" ref="E52:E53" si="344">J52+O52+T52+Y52+AD52+AI52+AN52+AS52+AX52+BC52</f>
        <v>1872.2999999999997</v>
      </c>
      <c r="F52" s="11">
        <f t="shared" ref="F52:F53" si="345">K52+P52+U52+Z52+AE52+AJ52+AO52+AT52+AY52+BD52</f>
        <v>0</v>
      </c>
      <c r="G52" s="11">
        <f t="shared" ref="G52:G53" si="346">L52+Q52+V52+AA52+AF52+AK52+AP52+AU52+AZ52+BE52</f>
        <v>1760.8999999999996</v>
      </c>
      <c r="H52" s="11">
        <f t="shared" ref="H52:H53" si="347">M52+R52+W52+AB52+AG52+AL52+AQ52+AV52+BA52+BF52</f>
        <v>92.699999999999989</v>
      </c>
      <c r="I52" s="11">
        <f t="shared" ref="I52:I53" si="348">N52+S52+X52+AC52+AH52+AM52+AR52+AW52+BB52+BG52</f>
        <v>18.699999999999996</v>
      </c>
      <c r="J52" s="32">
        <f t="shared" ref="J52:J53" si="349">L52+M52+N52</f>
        <v>0</v>
      </c>
      <c r="K52" s="19">
        <v>0</v>
      </c>
      <c r="L52" s="21">
        <v>0</v>
      </c>
      <c r="M52" s="26">
        <v>0</v>
      </c>
      <c r="N52" s="21">
        <v>0</v>
      </c>
      <c r="O52" s="31">
        <f t="shared" ref="O52:O53" si="350">SUM(Q52:S52)</f>
        <v>0</v>
      </c>
      <c r="P52" s="19">
        <v>0</v>
      </c>
      <c r="Q52" s="21">
        <v>0</v>
      </c>
      <c r="R52" s="21">
        <v>0</v>
      </c>
      <c r="S52" s="21">
        <v>0</v>
      </c>
      <c r="T52" s="31">
        <f t="shared" ref="T52:T53" si="351">SUM(V52:X52)</f>
        <v>1872.2999999999997</v>
      </c>
      <c r="U52" s="19">
        <v>0</v>
      </c>
      <c r="V52" s="21">
        <f>5203.9-3443</f>
        <v>1760.8999999999996</v>
      </c>
      <c r="W52" s="21">
        <f>273.9-181.2</f>
        <v>92.699999999999989</v>
      </c>
      <c r="X52" s="46">
        <f>55.4-36.7</f>
        <v>18.699999999999996</v>
      </c>
      <c r="Y52" s="18">
        <f t="shared" ref="Y52:Y53" si="352">AB52</f>
        <v>0</v>
      </c>
      <c r="Z52" s="19">
        <v>0</v>
      </c>
      <c r="AA52" s="19">
        <v>0</v>
      </c>
      <c r="AB52" s="19">
        <v>0</v>
      </c>
      <c r="AC52" s="19">
        <v>0</v>
      </c>
      <c r="AD52" s="18">
        <f t="shared" ref="AD52:AD53" si="353">AG52</f>
        <v>0</v>
      </c>
      <c r="AE52" s="19">
        <v>0</v>
      </c>
      <c r="AF52" s="19">
        <v>0</v>
      </c>
      <c r="AG52" s="19">
        <v>0</v>
      </c>
      <c r="AH52" s="19">
        <v>0</v>
      </c>
      <c r="AI52" s="18">
        <f t="shared" ref="AI52:AI53" si="354">AL52</f>
        <v>0</v>
      </c>
      <c r="AJ52" s="19">
        <v>0</v>
      </c>
      <c r="AK52" s="19">
        <v>0</v>
      </c>
      <c r="AL52" s="19">
        <v>0</v>
      </c>
      <c r="AM52" s="19">
        <v>0</v>
      </c>
      <c r="AN52" s="18">
        <f t="shared" ref="AN52:AN53" si="355">AQ52</f>
        <v>0</v>
      </c>
      <c r="AO52" s="19">
        <v>0</v>
      </c>
      <c r="AP52" s="19">
        <v>0</v>
      </c>
      <c r="AQ52" s="19">
        <v>0</v>
      </c>
      <c r="AR52" s="19">
        <v>0</v>
      </c>
      <c r="AS52" s="18">
        <f t="shared" ref="AS52:AS53" si="356">AV52</f>
        <v>0</v>
      </c>
      <c r="AT52" s="19">
        <v>0</v>
      </c>
      <c r="AU52" s="19">
        <v>0</v>
      </c>
      <c r="AV52" s="19">
        <v>0</v>
      </c>
      <c r="AW52" s="19">
        <v>0</v>
      </c>
      <c r="AX52" s="18">
        <f t="shared" ref="AX52:AX53" si="357">BA52</f>
        <v>0</v>
      </c>
      <c r="AY52" s="19">
        <v>0</v>
      </c>
      <c r="AZ52" s="19">
        <v>0</v>
      </c>
      <c r="BA52" s="19">
        <v>0</v>
      </c>
      <c r="BB52" s="19">
        <v>0</v>
      </c>
      <c r="BC52" s="18">
        <f t="shared" ref="BC52:BC53" si="358">BF52</f>
        <v>0</v>
      </c>
      <c r="BD52" s="19">
        <v>0</v>
      </c>
      <c r="BE52" s="19">
        <v>0</v>
      </c>
      <c r="BF52" s="19">
        <v>0</v>
      </c>
      <c r="BG52" s="19">
        <v>0</v>
      </c>
    </row>
    <row r="53" spans="1:59" ht="47.25" x14ac:dyDescent="0.25">
      <c r="A53" s="10" t="s">
        <v>129</v>
      </c>
      <c r="B53" s="47" t="s">
        <v>133</v>
      </c>
      <c r="C53" s="16" t="s">
        <v>21</v>
      </c>
      <c r="D53" s="16" t="s">
        <v>64</v>
      </c>
      <c r="E53" s="11">
        <f t="shared" si="344"/>
        <v>1083.7000000000007</v>
      </c>
      <c r="F53" s="11">
        <f t="shared" si="345"/>
        <v>0</v>
      </c>
      <c r="G53" s="11">
        <f t="shared" si="346"/>
        <v>1019.2000000000007</v>
      </c>
      <c r="H53" s="11">
        <f t="shared" si="347"/>
        <v>53.699999999999989</v>
      </c>
      <c r="I53" s="11">
        <f t="shared" si="348"/>
        <v>10.799999999999997</v>
      </c>
      <c r="J53" s="32">
        <f t="shared" si="349"/>
        <v>0</v>
      </c>
      <c r="K53" s="19">
        <v>0</v>
      </c>
      <c r="L53" s="21">
        <v>0</v>
      </c>
      <c r="M53" s="26">
        <v>0</v>
      </c>
      <c r="N53" s="21">
        <v>0</v>
      </c>
      <c r="O53" s="31">
        <f t="shared" si="350"/>
        <v>0</v>
      </c>
      <c r="P53" s="19">
        <v>0</v>
      </c>
      <c r="Q53" s="21">
        <v>0</v>
      </c>
      <c r="R53" s="21">
        <v>0</v>
      </c>
      <c r="S53" s="21">
        <v>0</v>
      </c>
      <c r="T53" s="31">
        <f t="shared" si="351"/>
        <v>1083.7000000000007</v>
      </c>
      <c r="U53" s="19">
        <v>0</v>
      </c>
      <c r="V53" s="48">
        <f>6305.1-5285.9</f>
        <v>1019.2000000000007</v>
      </c>
      <c r="W53" s="48">
        <f>331.8-278.1</f>
        <v>53.699999999999989</v>
      </c>
      <c r="X53" s="49">
        <f>67.1-56.3</f>
        <v>10.799999999999997</v>
      </c>
      <c r="Y53" s="18">
        <f t="shared" si="352"/>
        <v>0</v>
      </c>
      <c r="Z53" s="19">
        <v>0</v>
      </c>
      <c r="AA53" s="19">
        <v>0</v>
      </c>
      <c r="AB53" s="19">
        <v>0</v>
      </c>
      <c r="AC53" s="19">
        <v>0</v>
      </c>
      <c r="AD53" s="18">
        <f t="shared" si="353"/>
        <v>0</v>
      </c>
      <c r="AE53" s="19">
        <v>0</v>
      </c>
      <c r="AF53" s="19">
        <v>0</v>
      </c>
      <c r="AG53" s="19">
        <v>0</v>
      </c>
      <c r="AH53" s="19">
        <v>0</v>
      </c>
      <c r="AI53" s="18">
        <f t="shared" si="354"/>
        <v>0</v>
      </c>
      <c r="AJ53" s="19">
        <v>0</v>
      </c>
      <c r="AK53" s="19">
        <v>0</v>
      </c>
      <c r="AL53" s="19">
        <v>0</v>
      </c>
      <c r="AM53" s="19">
        <v>0</v>
      </c>
      <c r="AN53" s="18">
        <f t="shared" si="355"/>
        <v>0</v>
      </c>
      <c r="AO53" s="19">
        <v>0</v>
      </c>
      <c r="AP53" s="19">
        <v>0</v>
      </c>
      <c r="AQ53" s="19">
        <v>0</v>
      </c>
      <c r="AR53" s="19">
        <v>0</v>
      </c>
      <c r="AS53" s="18">
        <f t="shared" si="356"/>
        <v>0</v>
      </c>
      <c r="AT53" s="19">
        <v>0</v>
      </c>
      <c r="AU53" s="19">
        <v>0</v>
      </c>
      <c r="AV53" s="19">
        <v>0</v>
      </c>
      <c r="AW53" s="19">
        <v>0</v>
      </c>
      <c r="AX53" s="18">
        <f t="shared" si="357"/>
        <v>0</v>
      </c>
      <c r="AY53" s="19">
        <v>0</v>
      </c>
      <c r="AZ53" s="19">
        <v>0</v>
      </c>
      <c r="BA53" s="19">
        <v>0</v>
      </c>
      <c r="BB53" s="19">
        <v>0</v>
      </c>
      <c r="BC53" s="18">
        <f t="shared" si="358"/>
        <v>0</v>
      </c>
      <c r="BD53" s="19">
        <v>0</v>
      </c>
      <c r="BE53" s="19">
        <v>0</v>
      </c>
      <c r="BF53" s="19">
        <v>0</v>
      </c>
      <c r="BG53" s="19">
        <v>0</v>
      </c>
    </row>
    <row r="54" spans="1:59" ht="31.5" x14ac:dyDescent="0.25">
      <c r="A54" s="10" t="s">
        <v>130</v>
      </c>
      <c r="B54" s="47" t="s">
        <v>176</v>
      </c>
      <c r="C54" s="16" t="s">
        <v>21</v>
      </c>
      <c r="D54" s="16" t="s">
        <v>64</v>
      </c>
      <c r="E54" s="11">
        <f t="shared" ref="E54:E58" si="359">J54+O54+T54+Y54+AD54+AI54+AN54+AS54+AX54+BC54</f>
        <v>5707.4000000000015</v>
      </c>
      <c r="F54" s="11">
        <f t="shared" ref="F54:F58" si="360">K54+P54+U54+Z54+AE54+AJ54+AO54+AT54+AY54+BD54</f>
        <v>0</v>
      </c>
      <c r="G54" s="11">
        <f t="shared" ref="G54:G58" si="361">L54+Q54+V54+AA54+AF54+AK54+AP54+AU54+AZ54+BE54</f>
        <v>5367.7000000000007</v>
      </c>
      <c r="H54" s="11">
        <f t="shared" ref="H54:H58" si="362">M54+R54+W54+AB54+AG54+AL54+AQ54+AV54+BA54+BF54</f>
        <v>282.60000000000002</v>
      </c>
      <c r="I54" s="11">
        <f t="shared" ref="I54:I58" si="363">N54+S54+X54+AC54+AH54+AM54+AR54+AW54+BB54+BG54</f>
        <v>57.1</v>
      </c>
      <c r="J54" s="32">
        <f t="shared" ref="J54:J58" si="364">L54+M54+N54</f>
        <v>0</v>
      </c>
      <c r="K54" s="19">
        <v>0</v>
      </c>
      <c r="L54" s="21">
        <v>0</v>
      </c>
      <c r="M54" s="26">
        <v>0</v>
      </c>
      <c r="N54" s="21">
        <v>0</v>
      </c>
      <c r="O54" s="31">
        <f t="shared" ref="O54:O58" si="365">SUM(Q54:S54)</f>
        <v>0</v>
      </c>
      <c r="P54" s="19">
        <v>0</v>
      </c>
      <c r="Q54" s="21">
        <v>0</v>
      </c>
      <c r="R54" s="21">
        <v>0</v>
      </c>
      <c r="S54" s="21">
        <v>0</v>
      </c>
      <c r="T54" s="31">
        <f t="shared" ref="T54:T58" si="366">SUM(V54:X54)</f>
        <v>5707.4000000000015</v>
      </c>
      <c r="U54" s="19">
        <v>0</v>
      </c>
      <c r="V54" s="48">
        <f>1739.4+3628.3</f>
        <v>5367.7000000000007</v>
      </c>
      <c r="W54" s="48">
        <f>91.5+191.1</f>
        <v>282.60000000000002</v>
      </c>
      <c r="X54" s="49">
        <f>18.6+38.5</f>
        <v>57.1</v>
      </c>
      <c r="Y54" s="18">
        <f t="shared" ref="Y54:Y58" si="367">AB54</f>
        <v>0</v>
      </c>
      <c r="Z54" s="19">
        <v>0</v>
      </c>
      <c r="AA54" s="19">
        <v>0</v>
      </c>
      <c r="AB54" s="19">
        <v>0</v>
      </c>
      <c r="AC54" s="19">
        <v>0</v>
      </c>
      <c r="AD54" s="18">
        <f t="shared" ref="AD54:AD58" si="368">AG54</f>
        <v>0</v>
      </c>
      <c r="AE54" s="19">
        <v>0</v>
      </c>
      <c r="AF54" s="19">
        <v>0</v>
      </c>
      <c r="AG54" s="19">
        <v>0</v>
      </c>
      <c r="AH54" s="19">
        <v>0</v>
      </c>
      <c r="AI54" s="18">
        <f t="shared" ref="AI54:AI58" si="369">AL54</f>
        <v>0</v>
      </c>
      <c r="AJ54" s="19">
        <v>0</v>
      </c>
      <c r="AK54" s="19">
        <v>0</v>
      </c>
      <c r="AL54" s="19">
        <v>0</v>
      </c>
      <c r="AM54" s="19">
        <v>0</v>
      </c>
      <c r="AN54" s="18">
        <f t="shared" ref="AN54:AN58" si="370">AQ54</f>
        <v>0</v>
      </c>
      <c r="AO54" s="19">
        <v>0</v>
      </c>
      <c r="AP54" s="19">
        <v>0</v>
      </c>
      <c r="AQ54" s="19">
        <v>0</v>
      </c>
      <c r="AR54" s="19">
        <v>0</v>
      </c>
      <c r="AS54" s="18">
        <f t="shared" ref="AS54:AS58" si="371">AV54</f>
        <v>0</v>
      </c>
      <c r="AT54" s="19">
        <v>0</v>
      </c>
      <c r="AU54" s="19">
        <v>0</v>
      </c>
      <c r="AV54" s="19">
        <v>0</v>
      </c>
      <c r="AW54" s="19">
        <v>0</v>
      </c>
      <c r="AX54" s="18">
        <f t="shared" ref="AX54:AX58" si="372">BA54</f>
        <v>0</v>
      </c>
      <c r="AY54" s="19">
        <v>0</v>
      </c>
      <c r="AZ54" s="19">
        <v>0</v>
      </c>
      <c r="BA54" s="19">
        <v>0</v>
      </c>
      <c r="BB54" s="19">
        <v>0</v>
      </c>
      <c r="BC54" s="18">
        <f t="shared" ref="BC54:BC58" si="373">BF54</f>
        <v>0</v>
      </c>
      <c r="BD54" s="19">
        <v>0</v>
      </c>
      <c r="BE54" s="19">
        <v>0</v>
      </c>
      <c r="BF54" s="19">
        <v>0</v>
      </c>
      <c r="BG54" s="19">
        <v>0</v>
      </c>
    </row>
    <row r="55" spans="1:59" ht="31.5" x14ac:dyDescent="0.25">
      <c r="A55" s="10" t="s">
        <v>131</v>
      </c>
      <c r="B55" s="47" t="s">
        <v>134</v>
      </c>
      <c r="C55" s="16" t="s">
        <v>21</v>
      </c>
      <c r="D55" s="16" t="s">
        <v>64</v>
      </c>
      <c r="E55" s="11">
        <f t="shared" si="359"/>
        <v>1040.3000000000002</v>
      </c>
      <c r="F55" s="11">
        <f t="shared" si="360"/>
        <v>0</v>
      </c>
      <c r="G55" s="11">
        <f t="shared" si="361"/>
        <v>978.4</v>
      </c>
      <c r="H55" s="11">
        <f t="shared" si="362"/>
        <v>51.5</v>
      </c>
      <c r="I55" s="11">
        <f t="shared" si="363"/>
        <v>10.4</v>
      </c>
      <c r="J55" s="32">
        <f t="shared" si="364"/>
        <v>0</v>
      </c>
      <c r="K55" s="19">
        <v>0</v>
      </c>
      <c r="L55" s="21">
        <v>0</v>
      </c>
      <c r="M55" s="26">
        <v>0</v>
      </c>
      <c r="N55" s="21">
        <v>0</v>
      </c>
      <c r="O55" s="31">
        <f t="shared" si="365"/>
        <v>0</v>
      </c>
      <c r="P55" s="19">
        <v>0</v>
      </c>
      <c r="Q55" s="21">
        <v>0</v>
      </c>
      <c r="R55" s="21">
        <v>0</v>
      </c>
      <c r="S55" s="21">
        <v>0</v>
      </c>
      <c r="T55" s="31">
        <f t="shared" si="366"/>
        <v>1040.3000000000002</v>
      </c>
      <c r="U55" s="19">
        <v>0</v>
      </c>
      <c r="V55" s="48">
        <f>719.9+258.5</f>
        <v>978.4</v>
      </c>
      <c r="W55" s="48">
        <f>37.9+13.6</f>
        <v>51.5</v>
      </c>
      <c r="X55" s="49">
        <f>7.7+2.7</f>
        <v>10.4</v>
      </c>
      <c r="Y55" s="18">
        <f t="shared" si="367"/>
        <v>0</v>
      </c>
      <c r="Z55" s="19">
        <v>0</v>
      </c>
      <c r="AA55" s="19">
        <v>0</v>
      </c>
      <c r="AB55" s="19">
        <v>0</v>
      </c>
      <c r="AC55" s="19">
        <v>0</v>
      </c>
      <c r="AD55" s="18">
        <f t="shared" si="368"/>
        <v>0</v>
      </c>
      <c r="AE55" s="19">
        <v>0</v>
      </c>
      <c r="AF55" s="19">
        <v>0</v>
      </c>
      <c r="AG55" s="19">
        <v>0</v>
      </c>
      <c r="AH55" s="19">
        <v>0</v>
      </c>
      <c r="AI55" s="18">
        <f t="shared" si="369"/>
        <v>0</v>
      </c>
      <c r="AJ55" s="19">
        <v>0</v>
      </c>
      <c r="AK55" s="19">
        <v>0</v>
      </c>
      <c r="AL55" s="19">
        <v>0</v>
      </c>
      <c r="AM55" s="19">
        <v>0</v>
      </c>
      <c r="AN55" s="18">
        <f t="shared" si="370"/>
        <v>0</v>
      </c>
      <c r="AO55" s="19">
        <v>0</v>
      </c>
      <c r="AP55" s="19">
        <v>0</v>
      </c>
      <c r="AQ55" s="19">
        <v>0</v>
      </c>
      <c r="AR55" s="19">
        <v>0</v>
      </c>
      <c r="AS55" s="18">
        <f t="shared" si="371"/>
        <v>0</v>
      </c>
      <c r="AT55" s="19">
        <v>0</v>
      </c>
      <c r="AU55" s="19">
        <v>0</v>
      </c>
      <c r="AV55" s="19">
        <v>0</v>
      </c>
      <c r="AW55" s="19">
        <v>0</v>
      </c>
      <c r="AX55" s="18">
        <f t="shared" si="372"/>
        <v>0</v>
      </c>
      <c r="AY55" s="19">
        <v>0</v>
      </c>
      <c r="AZ55" s="19">
        <v>0</v>
      </c>
      <c r="BA55" s="19">
        <v>0</v>
      </c>
      <c r="BB55" s="19">
        <v>0</v>
      </c>
      <c r="BC55" s="18">
        <f t="shared" si="373"/>
        <v>0</v>
      </c>
      <c r="BD55" s="19">
        <v>0</v>
      </c>
      <c r="BE55" s="19">
        <v>0</v>
      </c>
      <c r="BF55" s="19">
        <v>0</v>
      </c>
      <c r="BG55" s="19">
        <v>0</v>
      </c>
    </row>
    <row r="56" spans="1:59" ht="47.25" x14ac:dyDescent="0.25">
      <c r="A56" s="10" t="s">
        <v>139</v>
      </c>
      <c r="B56" s="47" t="s">
        <v>135</v>
      </c>
      <c r="C56" s="16" t="s">
        <v>21</v>
      </c>
      <c r="D56" s="16" t="s">
        <v>64</v>
      </c>
      <c r="E56" s="11">
        <f t="shared" si="359"/>
        <v>3531.8</v>
      </c>
      <c r="F56" s="11">
        <f t="shared" si="360"/>
        <v>0</v>
      </c>
      <c r="G56" s="11">
        <f t="shared" si="361"/>
        <v>3321.7000000000003</v>
      </c>
      <c r="H56" s="11">
        <f t="shared" si="362"/>
        <v>174.89999999999998</v>
      </c>
      <c r="I56" s="11">
        <f t="shared" si="363"/>
        <v>35.200000000000003</v>
      </c>
      <c r="J56" s="32">
        <f t="shared" si="364"/>
        <v>0</v>
      </c>
      <c r="K56" s="19">
        <v>0</v>
      </c>
      <c r="L56" s="21">
        <v>0</v>
      </c>
      <c r="M56" s="26">
        <v>0</v>
      </c>
      <c r="N56" s="21">
        <v>0</v>
      </c>
      <c r="O56" s="31">
        <f t="shared" si="365"/>
        <v>0</v>
      </c>
      <c r="P56" s="19">
        <v>0</v>
      </c>
      <c r="Q56" s="21">
        <v>0</v>
      </c>
      <c r="R56" s="21">
        <v>0</v>
      </c>
      <c r="S56" s="21">
        <v>0</v>
      </c>
      <c r="T56" s="31">
        <f t="shared" si="366"/>
        <v>3531.8</v>
      </c>
      <c r="U56" s="19">
        <v>0</v>
      </c>
      <c r="V56" s="48">
        <f>4360.8-1039.1</f>
        <v>3321.7000000000003</v>
      </c>
      <c r="W56" s="48">
        <f>229.6-54.7</f>
        <v>174.89999999999998</v>
      </c>
      <c r="X56" s="49">
        <f>46.4-11.2</f>
        <v>35.200000000000003</v>
      </c>
      <c r="Y56" s="18">
        <f t="shared" si="367"/>
        <v>0</v>
      </c>
      <c r="Z56" s="19">
        <v>0</v>
      </c>
      <c r="AA56" s="19">
        <v>0</v>
      </c>
      <c r="AB56" s="19">
        <v>0</v>
      </c>
      <c r="AC56" s="19">
        <v>0</v>
      </c>
      <c r="AD56" s="18">
        <f t="shared" si="368"/>
        <v>0</v>
      </c>
      <c r="AE56" s="19">
        <v>0</v>
      </c>
      <c r="AF56" s="19">
        <v>0</v>
      </c>
      <c r="AG56" s="19">
        <v>0</v>
      </c>
      <c r="AH56" s="19">
        <v>0</v>
      </c>
      <c r="AI56" s="18">
        <f t="shared" si="369"/>
        <v>0</v>
      </c>
      <c r="AJ56" s="19">
        <v>0</v>
      </c>
      <c r="AK56" s="19">
        <v>0</v>
      </c>
      <c r="AL56" s="19">
        <v>0</v>
      </c>
      <c r="AM56" s="19">
        <v>0</v>
      </c>
      <c r="AN56" s="18">
        <f t="shared" si="370"/>
        <v>0</v>
      </c>
      <c r="AO56" s="19">
        <v>0</v>
      </c>
      <c r="AP56" s="19">
        <v>0</v>
      </c>
      <c r="AQ56" s="19">
        <v>0</v>
      </c>
      <c r="AR56" s="19">
        <v>0</v>
      </c>
      <c r="AS56" s="18">
        <f t="shared" si="371"/>
        <v>0</v>
      </c>
      <c r="AT56" s="19">
        <v>0</v>
      </c>
      <c r="AU56" s="19">
        <v>0</v>
      </c>
      <c r="AV56" s="19">
        <v>0</v>
      </c>
      <c r="AW56" s="19">
        <v>0</v>
      </c>
      <c r="AX56" s="18">
        <f t="shared" si="372"/>
        <v>0</v>
      </c>
      <c r="AY56" s="19">
        <v>0</v>
      </c>
      <c r="AZ56" s="19">
        <v>0</v>
      </c>
      <c r="BA56" s="19">
        <v>0</v>
      </c>
      <c r="BB56" s="19">
        <v>0</v>
      </c>
      <c r="BC56" s="18">
        <f t="shared" si="373"/>
        <v>0</v>
      </c>
      <c r="BD56" s="19">
        <v>0</v>
      </c>
      <c r="BE56" s="19">
        <v>0</v>
      </c>
      <c r="BF56" s="19">
        <v>0</v>
      </c>
      <c r="BG56" s="19">
        <v>0</v>
      </c>
    </row>
    <row r="57" spans="1:59" ht="47.25" x14ac:dyDescent="0.25">
      <c r="A57" s="10" t="s">
        <v>140</v>
      </c>
      <c r="B57" s="47" t="s">
        <v>136</v>
      </c>
      <c r="C57" s="16" t="s">
        <v>21</v>
      </c>
      <c r="D57" s="16" t="s">
        <v>64</v>
      </c>
      <c r="E57" s="11">
        <f t="shared" si="359"/>
        <v>1169.0999999999999</v>
      </c>
      <c r="F57" s="11">
        <f t="shared" si="360"/>
        <v>0</v>
      </c>
      <c r="G57" s="11">
        <f t="shared" si="361"/>
        <v>1099.5999999999999</v>
      </c>
      <c r="H57" s="11">
        <f t="shared" si="362"/>
        <v>57.9</v>
      </c>
      <c r="I57" s="11">
        <f t="shared" si="363"/>
        <v>11.600000000000001</v>
      </c>
      <c r="J57" s="32">
        <f t="shared" si="364"/>
        <v>0</v>
      </c>
      <c r="K57" s="19">
        <v>0</v>
      </c>
      <c r="L57" s="21">
        <v>0</v>
      </c>
      <c r="M57" s="26">
        <v>0</v>
      </c>
      <c r="N57" s="21">
        <v>0</v>
      </c>
      <c r="O57" s="31">
        <f t="shared" si="365"/>
        <v>0</v>
      </c>
      <c r="P57" s="19">
        <v>0</v>
      </c>
      <c r="Q57" s="21">
        <v>0</v>
      </c>
      <c r="R57" s="21">
        <v>0</v>
      </c>
      <c r="S57" s="21">
        <v>0</v>
      </c>
      <c r="T57" s="31">
        <f t="shared" si="366"/>
        <v>1169.0999999999999</v>
      </c>
      <c r="U57" s="19">
        <v>0</v>
      </c>
      <c r="V57" s="48">
        <f>582+517.6</f>
        <v>1099.5999999999999</v>
      </c>
      <c r="W57" s="48">
        <f>30.7+27.2</f>
        <v>57.9</v>
      </c>
      <c r="X57" s="49">
        <f>6.2+5.4</f>
        <v>11.600000000000001</v>
      </c>
      <c r="Y57" s="18">
        <f t="shared" si="367"/>
        <v>0</v>
      </c>
      <c r="Z57" s="19">
        <v>0</v>
      </c>
      <c r="AA57" s="19">
        <v>0</v>
      </c>
      <c r="AB57" s="19">
        <v>0</v>
      </c>
      <c r="AC57" s="19">
        <v>0</v>
      </c>
      <c r="AD57" s="18">
        <f t="shared" si="368"/>
        <v>0</v>
      </c>
      <c r="AE57" s="19">
        <v>0</v>
      </c>
      <c r="AF57" s="19">
        <v>0</v>
      </c>
      <c r="AG57" s="19">
        <v>0</v>
      </c>
      <c r="AH57" s="19">
        <v>0</v>
      </c>
      <c r="AI57" s="18">
        <f t="shared" si="369"/>
        <v>0</v>
      </c>
      <c r="AJ57" s="19">
        <v>0</v>
      </c>
      <c r="AK57" s="19">
        <v>0</v>
      </c>
      <c r="AL57" s="19">
        <v>0</v>
      </c>
      <c r="AM57" s="19">
        <v>0</v>
      </c>
      <c r="AN57" s="18">
        <f t="shared" si="370"/>
        <v>0</v>
      </c>
      <c r="AO57" s="19">
        <v>0</v>
      </c>
      <c r="AP57" s="19">
        <v>0</v>
      </c>
      <c r="AQ57" s="19">
        <v>0</v>
      </c>
      <c r="AR57" s="19">
        <v>0</v>
      </c>
      <c r="AS57" s="18">
        <f t="shared" si="371"/>
        <v>0</v>
      </c>
      <c r="AT57" s="19">
        <v>0</v>
      </c>
      <c r="AU57" s="19">
        <v>0</v>
      </c>
      <c r="AV57" s="19">
        <v>0</v>
      </c>
      <c r="AW57" s="19">
        <v>0</v>
      </c>
      <c r="AX57" s="18">
        <f t="shared" si="372"/>
        <v>0</v>
      </c>
      <c r="AY57" s="19">
        <v>0</v>
      </c>
      <c r="AZ57" s="19">
        <v>0</v>
      </c>
      <c r="BA57" s="19">
        <v>0</v>
      </c>
      <c r="BB57" s="19">
        <v>0</v>
      </c>
      <c r="BC57" s="18">
        <f t="shared" si="373"/>
        <v>0</v>
      </c>
      <c r="BD57" s="19">
        <v>0</v>
      </c>
      <c r="BE57" s="19">
        <v>0</v>
      </c>
      <c r="BF57" s="19">
        <v>0</v>
      </c>
      <c r="BG57" s="19">
        <v>0</v>
      </c>
    </row>
    <row r="58" spans="1:59" ht="47.25" x14ac:dyDescent="0.25">
      <c r="A58" s="10" t="s">
        <v>141</v>
      </c>
      <c r="B58" s="47" t="s">
        <v>137</v>
      </c>
      <c r="C58" s="16" t="s">
        <v>21</v>
      </c>
      <c r="D58" s="16" t="s">
        <v>64</v>
      </c>
      <c r="E58" s="11">
        <f t="shared" si="359"/>
        <v>349.2</v>
      </c>
      <c r="F58" s="11">
        <f t="shared" si="360"/>
        <v>0</v>
      </c>
      <c r="G58" s="11">
        <f t="shared" si="361"/>
        <v>328.5</v>
      </c>
      <c r="H58" s="11">
        <f t="shared" si="362"/>
        <v>17.299999999999997</v>
      </c>
      <c r="I58" s="11">
        <f t="shared" si="363"/>
        <v>3.4000000000000004</v>
      </c>
      <c r="J58" s="32">
        <f t="shared" si="364"/>
        <v>0</v>
      </c>
      <c r="K58" s="19">
        <v>0</v>
      </c>
      <c r="L58" s="21">
        <v>0</v>
      </c>
      <c r="M58" s="26">
        <v>0</v>
      </c>
      <c r="N58" s="21">
        <v>0</v>
      </c>
      <c r="O58" s="31">
        <f t="shared" si="365"/>
        <v>0</v>
      </c>
      <c r="P58" s="19">
        <v>0</v>
      </c>
      <c r="Q58" s="21">
        <v>0</v>
      </c>
      <c r="R58" s="21">
        <v>0</v>
      </c>
      <c r="S58" s="21">
        <v>0</v>
      </c>
      <c r="T58" s="31">
        <f t="shared" si="366"/>
        <v>349.2</v>
      </c>
      <c r="U58" s="19">
        <v>0</v>
      </c>
      <c r="V58" s="48">
        <f>1205.8-877.3</f>
        <v>328.5</v>
      </c>
      <c r="W58" s="48">
        <f>63.5-46.2</f>
        <v>17.299999999999997</v>
      </c>
      <c r="X58" s="49">
        <f>12.8-9.4</f>
        <v>3.4000000000000004</v>
      </c>
      <c r="Y58" s="18">
        <f t="shared" si="367"/>
        <v>0</v>
      </c>
      <c r="Z58" s="19">
        <v>0</v>
      </c>
      <c r="AA58" s="19">
        <v>0</v>
      </c>
      <c r="AB58" s="19">
        <v>0</v>
      </c>
      <c r="AC58" s="19">
        <v>0</v>
      </c>
      <c r="AD58" s="18">
        <f t="shared" si="368"/>
        <v>0</v>
      </c>
      <c r="AE58" s="19">
        <v>0</v>
      </c>
      <c r="AF58" s="19">
        <v>0</v>
      </c>
      <c r="AG58" s="19">
        <v>0</v>
      </c>
      <c r="AH58" s="19">
        <v>0</v>
      </c>
      <c r="AI58" s="18">
        <f t="shared" si="369"/>
        <v>0</v>
      </c>
      <c r="AJ58" s="19">
        <v>0</v>
      </c>
      <c r="AK58" s="19">
        <v>0</v>
      </c>
      <c r="AL58" s="19">
        <v>0</v>
      </c>
      <c r="AM58" s="19">
        <v>0</v>
      </c>
      <c r="AN58" s="18">
        <f t="shared" si="370"/>
        <v>0</v>
      </c>
      <c r="AO58" s="19">
        <v>0</v>
      </c>
      <c r="AP58" s="19">
        <v>0</v>
      </c>
      <c r="AQ58" s="19">
        <v>0</v>
      </c>
      <c r="AR58" s="19">
        <v>0</v>
      </c>
      <c r="AS58" s="18">
        <f t="shared" si="371"/>
        <v>0</v>
      </c>
      <c r="AT58" s="19">
        <v>0</v>
      </c>
      <c r="AU58" s="19">
        <v>0</v>
      </c>
      <c r="AV58" s="19">
        <v>0</v>
      </c>
      <c r="AW58" s="19">
        <v>0</v>
      </c>
      <c r="AX58" s="18">
        <f t="shared" si="372"/>
        <v>0</v>
      </c>
      <c r="AY58" s="19">
        <v>0</v>
      </c>
      <c r="AZ58" s="19">
        <v>0</v>
      </c>
      <c r="BA58" s="19">
        <v>0</v>
      </c>
      <c r="BB58" s="19">
        <v>0</v>
      </c>
      <c r="BC58" s="18">
        <f t="shared" si="373"/>
        <v>0</v>
      </c>
      <c r="BD58" s="19">
        <v>0</v>
      </c>
      <c r="BE58" s="19">
        <v>0</v>
      </c>
      <c r="BF58" s="19">
        <v>0</v>
      </c>
      <c r="BG58" s="19">
        <v>0</v>
      </c>
    </row>
    <row r="59" spans="1:59" ht="47.25" x14ac:dyDescent="0.25">
      <c r="A59" s="10" t="s">
        <v>142</v>
      </c>
      <c r="B59" s="50" t="s">
        <v>138</v>
      </c>
      <c r="C59" s="16" t="s">
        <v>21</v>
      </c>
      <c r="D59" s="16" t="s">
        <v>64</v>
      </c>
      <c r="E59" s="11">
        <f t="shared" ref="E59" si="374">J59+O59+T59+Y59+AD59+AI59+AN59+AS59+AX59+BC59</f>
        <v>559.60000000000014</v>
      </c>
      <c r="F59" s="11">
        <f t="shared" ref="F59" si="375">K59+P59+U59+Z59+AE59+AJ59+AO59+AT59+AY59+BD59</f>
        <v>0</v>
      </c>
      <c r="G59" s="11">
        <f t="shared" ref="G59" si="376">L59+Q59+V59+AA59+AF59+AK59+AP59+AU59+AZ59+BE59</f>
        <v>526.30000000000007</v>
      </c>
      <c r="H59" s="11">
        <f t="shared" ref="H59" si="377">M59+R59+W59+AB59+AG59+AL59+AQ59+AV59+BA59+BF59</f>
        <v>27.699999999999996</v>
      </c>
      <c r="I59" s="11">
        <f t="shared" ref="I59" si="378">N59+S59+X59+AC59+AH59+AM59+AR59+AW59+BB59+BG59</f>
        <v>5.6</v>
      </c>
      <c r="J59" s="32">
        <f t="shared" ref="J59" si="379">L59+M59+N59</f>
        <v>0</v>
      </c>
      <c r="K59" s="19">
        <v>0</v>
      </c>
      <c r="L59" s="21">
        <v>0</v>
      </c>
      <c r="M59" s="26">
        <v>0</v>
      </c>
      <c r="N59" s="21">
        <v>0</v>
      </c>
      <c r="O59" s="31">
        <f t="shared" ref="O59" si="380">SUM(Q59:S59)</f>
        <v>0</v>
      </c>
      <c r="P59" s="19">
        <v>0</v>
      </c>
      <c r="Q59" s="21">
        <v>0</v>
      </c>
      <c r="R59" s="21">
        <v>0</v>
      </c>
      <c r="S59" s="21">
        <v>0</v>
      </c>
      <c r="T59" s="31">
        <f t="shared" ref="T59" si="381">SUM(V59:X59)</f>
        <v>559.60000000000014</v>
      </c>
      <c r="U59" s="19">
        <v>0</v>
      </c>
      <c r="V59" s="51">
        <f>1186.2-659.9</f>
        <v>526.30000000000007</v>
      </c>
      <c r="W59" s="48">
        <f>62.4-34.7</f>
        <v>27.699999999999996</v>
      </c>
      <c r="X59" s="49">
        <f>12.6-7</f>
        <v>5.6</v>
      </c>
      <c r="Y59" s="18">
        <f t="shared" ref="Y59" si="382">AB59</f>
        <v>0</v>
      </c>
      <c r="Z59" s="19">
        <v>0</v>
      </c>
      <c r="AA59" s="19">
        <v>0</v>
      </c>
      <c r="AB59" s="19">
        <v>0</v>
      </c>
      <c r="AC59" s="19">
        <v>0</v>
      </c>
      <c r="AD59" s="18">
        <f t="shared" ref="AD59" si="383">AG59</f>
        <v>0</v>
      </c>
      <c r="AE59" s="19">
        <v>0</v>
      </c>
      <c r="AF59" s="19">
        <v>0</v>
      </c>
      <c r="AG59" s="19">
        <v>0</v>
      </c>
      <c r="AH59" s="19">
        <v>0</v>
      </c>
      <c r="AI59" s="18">
        <f t="shared" ref="AI59" si="384">AL59</f>
        <v>0</v>
      </c>
      <c r="AJ59" s="19">
        <v>0</v>
      </c>
      <c r="AK59" s="19">
        <v>0</v>
      </c>
      <c r="AL59" s="19">
        <v>0</v>
      </c>
      <c r="AM59" s="19">
        <v>0</v>
      </c>
      <c r="AN59" s="18">
        <f t="shared" ref="AN59" si="385">AQ59</f>
        <v>0</v>
      </c>
      <c r="AO59" s="19">
        <v>0</v>
      </c>
      <c r="AP59" s="19">
        <v>0</v>
      </c>
      <c r="AQ59" s="19">
        <v>0</v>
      </c>
      <c r="AR59" s="19">
        <v>0</v>
      </c>
      <c r="AS59" s="18">
        <f t="shared" ref="AS59" si="386">AV59</f>
        <v>0</v>
      </c>
      <c r="AT59" s="19">
        <v>0</v>
      </c>
      <c r="AU59" s="19">
        <v>0</v>
      </c>
      <c r="AV59" s="19">
        <v>0</v>
      </c>
      <c r="AW59" s="19">
        <v>0</v>
      </c>
      <c r="AX59" s="18">
        <f t="shared" ref="AX59" si="387">BA59</f>
        <v>0</v>
      </c>
      <c r="AY59" s="19">
        <v>0</v>
      </c>
      <c r="AZ59" s="19">
        <v>0</v>
      </c>
      <c r="BA59" s="19">
        <v>0</v>
      </c>
      <c r="BB59" s="19">
        <v>0</v>
      </c>
      <c r="BC59" s="18">
        <f t="shared" ref="BC59" si="388">BF59</f>
        <v>0</v>
      </c>
      <c r="BD59" s="19">
        <v>0</v>
      </c>
      <c r="BE59" s="19">
        <v>0</v>
      </c>
      <c r="BF59" s="19">
        <v>0</v>
      </c>
      <c r="BG59" s="19">
        <v>0</v>
      </c>
    </row>
    <row r="60" spans="1:59" ht="31.5" x14ac:dyDescent="0.25">
      <c r="A60" s="10" t="s">
        <v>143</v>
      </c>
      <c r="B60" s="55" t="s">
        <v>171</v>
      </c>
      <c r="C60" s="16" t="s">
        <v>21</v>
      </c>
      <c r="D60" s="16" t="s">
        <v>64</v>
      </c>
      <c r="E60" s="11">
        <f t="shared" ref="E60:E62" si="389">J60+O60+T60+Y60+AD60+AI60+AN60+AS60+AX60+BC60</f>
        <v>8056.9</v>
      </c>
      <c r="F60" s="11">
        <f t="shared" ref="F60:F62" si="390">K60+P60+U60+Z60+AE60+AJ60+AO60+AT60+AY60+BD60</f>
        <v>0</v>
      </c>
      <c r="G60" s="11">
        <f t="shared" ref="G60:G62" si="391">L60+Q60+V60+AA60+AF60+AK60+AP60+AU60+AZ60+BE60</f>
        <v>7577.4</v>
      </c>
      <c r="H60" s="11">
        <f t="shared" ref="H60:H62" si="392">M60+R60+W60+AB60+AG60+AL60+AQ60+AV60+BA60+BF60</f>
        <v>398.9</v>
      </c>
      <c r="I60" s="11">
        <f t="shared" ref="I60:I62" si="393">N60+S60+X60+AC60+AH60+AM60+AR60+AW60+BB60+BG60</f>
        <v>80.599999999999994</v>
      </c>
      <c r="J60" s="32">
        <f t="shared" ref="J60:J62" si="394">L60+M60+N60</f>
        <v>0</v>
      </c>
      <c r="K60" s="19">
        <v>0</v>
      </c>
      <c r="L60" s="21">
        <v>0</v>
      </c>
      <c r="M60" s="26">
        <v>0</v>
      </c>
      <c r="N60" s="21">
        <v>0</v>
      </c>
      <c r="O60" s="31">
        <f t="shared" ref="O60:O62" si="395">SUM(Q60:S60)</f>
        <v>0</v>
      </c>
      <c r="P60" s="19">
        <v>0</v>
      </c>
      <c r="Q60" s="21">
        <v>0</v>
      </c>
      <c r="R60" s="21">
        <v>0</v>
      </c>
      <c r="S60" s="21">
        <v>0</v>
      </c>
      <c r="T60" s="31">
        <f t="shared" ref="T60:T62" si="396">SUM(V60:X60)</f>
        <v>8056.9</v>
      </c>
      <c r="U60" s="19">
        <v>0</v>
      </c>
      <c r="V60" s="52">
        <v>7577.4</v>
      </c>
      <c r="W60" s="53">
        <v>398.9</v>
      </c>
      <c r="X60" s="54">
        <v>80.599999999999994</v>
      </c>
      <c r="Y60" s="18">
        <f t="shared" ref="Y60:Y62" si="397">AB60</f>
        <v>0</v>
      </c>
      <c r="Z60" s="19">
        <v>0</v>
      </c>
      <c r="AA60" s="19">
        <v>0</v>
      </c>
      <c r="AB60" s="19">
        <v>0</v>
      </c>
      <c r="AC60" s="19">
        <v>0</v>
      </c>
      <c r="AD60" s="18">
        <f t="shared" ref="AD60:AD62" si="398">AG60</f>
        <v>0</v>
      </c>
      <c r="AE60" s="19">
        <v>0</v>
      </c>
      <c r="AF60" s="19">
        <v>0</v>
      </c>
      <c r="AG60" s="19">
        <v>0</v>
      </c>
      <c r="AH60" s="19">
        <v>0</v>
      </c>
      <c r="AI60" s="18">
        <f t="shared" ref="AI60:AI62" si="399">AL60</f>
        <v>0</v>
      </c>
      <c r="AJ60" s="19">
        <v>0</v>
      </c>
      <c r="AK60" s="19">
        <v>0</v>
      </c>
      <c r="AL60" s="19">
        <v>0</v>
      </c>
      <c r="AM60" s="19">
        <v>0</v>
      </c>
      <c r="AN60" s="18">
        <f t="shared" ref="AN60:AN62" si="400">AQ60</f>
        <v>0</v>
      </c>
      <c r="AO60" s="19">
        <v>0</v>
      </c>
      <c r="AP60" s="19">
        <v>0</v>
      </c>
      <c r="AQ60" s="19">
        <v>0</v>
      </c>
      <c r="AR60" s="19">
        <v>0</v>
      </c>
      <c r="AS60" s="18">
        <f t="shared" ref="AS60:AS62" si="401">AV60</f>
        <v>0</v>
      </c>
      <c r="AT60" s="19">
        <v>0</v>
      </c>
      <c r="AU60" s="19">
        <v>0</v>
      </c>
      <c r="AV60" s="19">
        <v>0</v>
      </c>
      <c r="AW60" s="19">
        <v>0</v>
      </c>
      <c r="AX60" s="18">
        <f t="shared" ref="AX60:AX62" si="402">BA60</f>
        <v>0</v>
      </c>
      <c r="AY60" s="19">
        <v>0</v>
      </c>
      <c r="AZ60" s="19">
        <v>0</v>
      </c>
      <c r="BA60" s="19">
        <v>0</v>
      </c>
      <c r="BB60" s="19">
        <v>0</v>
      </c>
      <c r="BC60" s="18">
        <f t="shared" ref="BC60:BC62" si="403">BF60</f>
        <v>0</v>
      </c>
      <c r="BD60" s="19">
        <v>0</v>
      </c>
      <c r="BE60" s="19">
        <v>0</v>
      </c>
      <c r="BF60" s="19">
        <v>0</v>
      </c>
      <c r="BG60" s="19">
        <v>0</v>
      </c>
    </row>
    <row r="61" spans="1:59" ht="31.5" x14ac:dyDescent="0.25">
      <c r="A61" s="10" t="s">
        <v>144</v>
      </c>
      <c r="B61" s="56" t="s">
        <v>175</v>
      </c>
      <c r="C61" s="16" t="s">
        <v>21</v>
      </c>
      <c r="D61" s="16" t="s">
        <v>64</v>
      </c>
      <c r="E61" s="11">
        <f t="shared" si="389"/>
        <v>3032.2000000000003</v>
      </c>
      <c r="F61" s="11">
        <f t="shared" si="390"/>
        <v>0</v>
      </c>
      <c r="G61" s="11">
        <f t="shared" si="391"/>
        <v>2851.8</v>
      </c>
      <c r="H61" s="11">
        <f t="shared" si="392"/>
        <v>150.1</v>
      </c>
      <c r="I61" s="11">
        <f t="shared" si="393"/>
        <v>30.3</v>
      </c>
      <c r="J61" s="32">
        <f t="shared" si="394"/>
        <v>0</v>
      </c>
      <c r="K61" s="19">
        <v>0</v>
      </c>
      <c r="L61" s="21">
        <v>0</v>
      </c>
      <c r="M61" s="26">
        <v>0</v>
      </c>
      <c r="N61" s="21">
        <v>0</v>
      </c>
      <c r="O61" s="31">
        <f t="shared" si="395"/>
        <v>0</v>
      </c>
      <c r="P61" s="19">
        <v>0</v>
      </c>
      <c r="Q61" s="21">
        <v>0</v>
      </c>
      <c r="R61" s="21">
        <v>0</v>
      </c>
      <c r="S61" s="21">
        <v>0</v>
      </c>
      <c r="T61" s="31">
        <f t="shared" si="396"/>
        <v>3032.2000000000003</v>
      </c>
      <c r="U61" s="19">
        <v>0</v>
      </c>
      <c r="V61" s="52">
        <v>2851.8</v>
      </c>
      <c r="W61" s="53">
        <v>150.1</v>
      </c>
      <c r="X61" s="54">
        <v>30.3</v>
      </c>
      <c r="Y61" s="18">
        <f t="shared" si="397"/>
        <v>0</v>
      </c>
      <c r="Z61" s="19">
        <v>0</v>
      </c>
      <c r="AA61" s="19">
        <v>0</v>
      </c>
      <c r="AB61" s="19">
        <v>0</v>
      </c>
      <c r="AC61" s="19">
        <v>0</v>
      </c>
      <c r="AD61" s="18">
        <f t="shared" si="398"/>
        <v>0</v>
      </c>
      <c r="AE61" s="19">
        <v>0</v>
      </c>
      <c r="AF61" s="19">
        <v>0</v>
      </c>
      <c r="AG61" s="19">
        <v>0</v>
      </c>
      <c r="AH61" s="19">
        <v>0</v>
      </c>
      <c r="AI61" s="18">
        <f t="shared" si="399"/>
        <v>0</v>
      </c>
      <c r="AJ61" s="19">
        <v>0</v>
      </c>
      <c r="AK61" s="19">
        <v>0</v>
      </c>
      <c r="AL61" s="19">
        <v>0</v>
      </c>
      <c r="AM61" s="19">
        <v>0</v>
      </c>
      <c r="AN61" s="18">
        <f t="shared" si="400"/>
        <v>0</v>
      </c>
      <c r="AO61" s="19">
        <v>0</v>
      </c>
      <c r="AP61" s="19">
        <v>0</v>
      </c>
      <c r="AQ61" s="19">
        <v>0</v>
      </c>
      <c r="AR61" s="19">
        <v>0</v>
      </c>
      <c r="AS61" s="18">
        <f t="shared" si="401"/>
        <v>0</v>
      </c>
      <c r="AT61" s="19">
        <v>0</v>
      </c>
      <c r="AU61" s="19">
        <v>0</v>
      </c>
      <c r="AV61" s="19">
        <v>0</v>
      </c>
      <c r="AW61" s="19">
        <v>0</v>
      </c>
      <c r="AX61" s="18">
        <f t="shared" si="402"/>
        <v>0</v>
      </c>
      <c r="AY61" s="19">
        <v>0</v>
      </c>
      <c r="AZ61" s="19">
        <v>0</v>
      </c>
      <c r="BA61" s="19">
        <v>0</v>
      </c>
      <c r="BB61" s="19">
        <v>0</v>
      </c>
      <c r="BC61" s="18">
        <f t="shared" si="403"/>
        <v>0</v>
      </c>
      <c r="BD61" s="19">
        <v>0</v>
      </c>
      <c r="BE61" s="19">
        <v>0</v>
      </c>
      <c r="BF61" s="19">
        <v>0</v>
      </c>
      <c r="BG61" s="19">
        <v>0</v>
      </c>
    </row>
    <row r="62" spans="1:59" ht="31.5" x14ac:dyDescent="0.25">
      <c r="A62" s="10" t="s">
        <v>145</v>
      </c>
      <c r="B62" s="56" t="s">
        <v>174</v>
      </c>
      <c r="C62" s="16" t="s">
        <v>21</v>
      </c>
      <c r="D62" s="16" t="s">
        <v>64</v>
      </c>
      <c r="E62" s="11">
        <f t="shared" si="389"/>
        <v>666.2</v>
      </c>
      <c r="F62" s="11">
        <f t="shared" si="390"/>
        <v>0</v>
      </c>
      <c r="G62" s="11">
        <f t="shared" si="391"/>
        <v>626.5</v>
      </c>
      <c r="H62" s="11">
        <f t="shared" si="392"/>
        <v>33</v>
      </c>
      <c r="I62" s="11">
        <f t="shared" si="393"/>
        <v>6.7</v>
      </c>
      <c r="J62" s="32">
        <f t="shared" si="394"/>
        <v>0</v>
      </c>
      <c r="K62" s="19">
        <v>0</v>
      </c>
      <c r="L62" s="21">
        <v>0</v>
      </c>
      <c r="M62" s="26">
        <v>0</v>
      </c>
      <c r="N62" s="21">
        <v>0</v>
      </c>
      <c r="O62" s="31">
        <f t="shared" si="395"/>
        <v>0</v>
      </c>
      <c r="P62" s="19">
        <v>0</v>
      </c>
      <c r="Q62" s="21">
        <v>0</v>
      </c>
      <c r="R62" s="21">
        <v>0</v>
      </c>
      <c r="S62" s="21">
        <v>0</v>
      </c>
      <c r="T62" s="31">
        <f t="shared" si="396"/>
        <v>666.2</v>
      </c>
      <c r="U62" s="19">
        <v>0</v>
      </c>
      <c r="V62" s="52">
        <v>626.5</v>
      </c>
      <c r="W62" s="53">
        <v>33</v>
      </c>
      <c r="X62" s="54">
        <v>6.7</v>
      </c>
      <c r="Y62" s="18">
        <f t="shared" si="397"/>
        <v>0</v>
      </c>
      <c r="Z62" s="19">
        <v>0</v>
      </c>
      <c r="AA62" s="19">
        <v>0</v>
      </c>
      <c r="AB62" s="19">
        <v>0</v>
      </c>
      <c r="AC62" s="19">
        <v>0</v>
      </c>
      <c r="AD62" s="18">
        <f t="shared" si="398"/>
        <v>0</v>
      </c>
      <c r="AE62" s="19">
        <v>0</v>
      </c>
      <c r="AF62" s="19">
        <v>0</v>
      </c>
      <c r="AG62" s="19">
        <v>0</v>
      </c>
      <c r="AH62" s="19">
        <v>0</v>
      </c>
      <c r="AI62" s="18">
        <f t="shared" si="399"/>
        <v>0</v>
      </c>
      <c r="AJ62" s="19">
        <v>0</v>
      </c>
      <c r="AK62" s="19">
        <v>0</v>
      </c>
      <c r="AL62" s="19">
        <v>0</v>
      </c>
      <c r="AM62" s="19">
        <v>0</v>
      </c>
      <c r="AN62" s="18">
        <f t="shared" si="400"/>
        <v>0</v>
      </c>
      <c r="AO62" s="19">
        <v>0</v>
      </c>
      <c r="AP62" s="19">
        <v>0</v>
      </c>
      <c r="AQ62" s="19">
        <v>0</v>
      </c>
      <c r="AR62" s="19">
        <v>0</v>
      </c>
      <c r="AS62" s="18">
        <f t="shared" si="401"/>
        <v>0</v>
      </c>
      <c r="AT62" s="19">
        <v>0</v>
      </c>
      <c r="AU62" s="19">
        <v>0</v>
      </c>
      <c r="AV62" s="19">
        <v>0</v>
      </c>
      <c r="AW62" s="19">
        <v>0</v>
      </c>
      <c r="AX62" s="18">
        <f t="shared" si="402"/>
        <v>0</v>
      </c>
      <c r="AY62" s="19">
        <v>0</v>
      </c>
      <c r="AZ62" s="19">
        <v>0</v>
      </c>
      <c r="BA62" s="19">
        <v>0</v>
      </c>
      <c r="BB62" s="19">
        <v>0</v>
      </c>
      <c r="BC62" s="18">
        <f t="shared" si="403"/>
        <v>0</v>
      </c>
      <c r="BD62" s="19">
        <v>0</v>
      </c>
      <c r="BE62" s="19">
        <v>0</v>
      </c>
      <c r="BF62" s="19">
        <v>0</v>
      </c>
      <c r="BG62" s="19">
        <v>0</v>
      </c>
    </row>
    <row r="63" spans="1:59" ht="47.25" x14ac:dyDescent="0.25">
      <c r="A63" s="10" t="s">
        <v>163</v>
      </c>
      <c r="B63" s="50" t="s">
        <v>146</v>
      </c>
      <c r="C63" s="16" t="s">
        <v>21</v>
      </c>
      <c r="D63" s="16" t="s">
        <v>64</v>
      </c>
      <c r="E63" s="11">
        <f t="shared" ref="E63" si="404">J63+O63+T63+Y63+AD63+AI63+AN63+AS63+AX63+BC63</f>
        <v>11163.9</v>
      </c>
      <c r="F63" s="11">
        <f t="shared" ref="F63" si="405">K63+P63+U63+Z63+AE63+AJ63+AO63+AT63+AY63+BD63</f>
        <v>0</v>
      </c>
      <c r="G63" s="11">
        <f t="shared" ref="G63" si="406">L63+Q63+V63+AA63+AF63+AK63+AP63+AU63+AZ63+BE63</f>
        <v>0</v>
      </c>
      <c r="H63" s="11">
        <f t="shared" ref="H63" si="407">M63+R63+W63+AB63+AG63+AL63+AQ63+AV63+BA63+BF63</f>
        <v>11052.3</v>
      </c>
      <c r="I63" s="11">
        <f t="shared" ref="I63" si="408">N63+S63+X63+AC63+AH63+AM63+AR63+AW63+BB63+BG63</f>
        <v>111.6</v>
      </c>
      <c r="J63" s="32">
        <f t="shared" ref="J63" si="409">L63+M63+N63</f>
        <v>0</v>
      </c>
      <c r="K63" s="19">
        <v>0</v>
      </c>
      <c r="L63" s="21">
        <v>0</v>
      </c>
      <c r="M63" s="26">
        <v>0</v>
      </c>
      <c r="N63" s="21">
        <v>0</v>
      </c>
      <c r="O63" s="31">
        <f t="shared" ref="O63" si="410">SUM(Q63:S63)</f>
        <v>0</v>
      </c>
      <c r="P63" s="19">
        <v>0</v>
      </c>
      <c r="Q63" s="21">
        <v>0</v>
      </c>
      <c r="R63" s="21">
        <v>0</v>
      </c>
      <c r="S63" s="21">
        <v>0</v>
      </c>
      <c r="T63" s="31">
        <f t="shared" ref="T63" si="411">SUM(V63:X63)</f>
        <v>11163.9</v>
      </c>
      <c r="U63" s="19">
        <v>0</v>
      </c>
      <c r="V63" s="51"/>
      <c r="W63" s="48">
        <v>11052.3</v>
      </c>
      <c r="X63" s="49">
        <v>111.6</v>
      </c>
      <c r="Y63" s="18">
        <f t="shared" ref="Y63" si="412">AB63</f>
        <v>0</v>
      </c>
      <c r="Z63" s="19">
        <v>0</v>
      </c>
      <c r="AA63" s="19">
        <v>0</v>
      </c>
      <c r="AB63" s="19">
        <v>0</v>
      </c>
      <c r="AC63" s="19">
        <v>0</v>
      </c>
      <c r="AD63" s="18">
        <f t="shared" ref="AD63" si="413">AG63</f>
        <v>0</v>
      </c>
      <c r="AE63" s="19">
        <v>0</v>
      </c>
      <c r="AF63" s="19">
        <v>0</v>
      </c>
      <c r="AG63" s="19">
        <v>0</v>
      </c>
      <c r="AH63" s="19">
        <v>0</v>
      </c>
      <c r="AI63" s="18">
        <f t="shared" ref="AI63" si="414">AL63</f>
        <v>0</v>
      </c>
      <c r="AJ63" s="19">
        <v>0</v>
      </c>
      <c r="AK63" s="19">
        <v>0</v>
      </c>
      <c r="AL63" s="19">
        <v>0</v>
      </c>
      <c r="AM63" s="19">
        <v>0</v>
      </c>
      <c r="AN63" s="18">
        <f t="shared" ref="AN63" si="415">AQ63</f>
        <v>0</v>
      </c>
      <c r="AO63" s="19">
        <v>0</v>
      </c>
      <c r="AP63" s="19">
        <v>0</v>
      </c>
      <c r="AQ63" s="19">
        <v>0</v>
      </c>
      <c r="AR63" s="19">
        <v>0</v>
      </c>
      <c r="AS63" s="18">
        <f t="shared" ref="AS63" si="416">AV63</f>
        <v>0</v>
      </c>
      <c r="AT63" s="19">
        <v>0</v>
      </c>
      <c r="AU63" s="19">
        <v>0</v>
      </c>
      <c r="AV63" s="19">
        <v>0</v>
      </c>
      <c r="AW63" s="19">
        <v>0</v>
      </c>
      <c r="AX63" s="18">
        <f t="shared" ref="AX63" si="417">BA63</f>
        <v>0</v>
      </c>
      <c r="AY63" s="19">
        <v>0</v>
      </c>
      <c r="AZ63" s="19">
        <v>0</v>
      </c>
      <c r="BA63" s="19">
        <v>0</v>
      </c>
      <c r="BB63" s="19">
        <v>0</v>
      </c>
      <c r="BC63" s="18">
        <f t="shared" ref="BC63" si="418">BF63</f>
        <v>0</v>
      </c>
      <c r="BD63" s="19">
        <v>0</v>
      </c>
      <c r="BE63" s="19">
        <v>0</v>
      </c>
      <c r="BF63" s="19">
        <v>0</v>
      </c>
      <c r="BG63" s="19">
        <v>0</v>
      </c>
    </row>
    <row r="64" spans="1:59" ht="47.25" x14ac:dyDescent="0.25">
      <c r="A64" s="10" t="s">
        <v>165</v>
      </c>
      <c r="B64" s="50" t="s">
        <v>164</v>
      </c>
      <c r="C64" s="16" t="s">
        <v>21</v>
      </c>
      <c r="D64" s="16" t="s">
        <v>64</v>
      </c>
      <c r="E64" s="11">
        <f t="shared" ref="E64" si="419">J64+O64+T64+Y64+AD64+AI64+AN64+AS64+AX64+BC64</f>
        <v>17433.300000000003</v>
      </c>
      <c r="F64" s="11">
        <f t="shared" ref="F64" si="420">K64+P64+U64+Z64+AE64+AJ64+AO64+AT64+AY64+BD64</f>
        <v>0</v>
      </c>
      <c r="G64" s="11">
        <f t="shared" ref="G64" si="421">L64+Q64+V64+AA64+AF64+AK64+AP64+AU64+AZ64+BE64</f>
        <v>0</v>
      </c>
      <c r="H64" s="11">
        <f t="shared" ref="H64" si="422">M64+R64+W64+AB64+AG64+AL64+AQ64+AV64+BA64+BF64</f>
        <v>17258.900000000001</v>
      </c>
      <c r="I64" s="11">
        <f t="shared" ref="I64" si="423">N64+S64+X64+AC64+AH64+AM64+AR64+AW64+BB64+BG64</f>
        <v>174.4</v>
      </c>
      <c r="J64" s="32">
        <f t="shared" ref="J64" si="424">L64+M64+N64</f>
        <v>0</v>
      </c>
      <c r="K64" s="19">
        <v>0</v>
      </c>
      <c r="L64" s="21">
        <v>0</v>
      </c>
      <c r="M64" s="26">
        <v>0</v>
      </c>
      <c r="N64" s="21">
        <v>0</v>
      </c>
      <c r="O64" s="31">
        <f t="shared" ref="O64" si="425">SUM(Q64:S64)</f>
        <v>0</v>
      </c>
      <c r="P64" s="19">
        <v>0</v>
      </c>
      <c r="Q64" s="21">
        <v>0</v>
      </c>
      <c r="R64" s="21">
        <v>0</v>
      </c>
      <c r="S64" s="21">
        <v>0</v>
      </c>
      <c r="T64" s="31">
        <f t="shared" ref="T64" si="426">SUM(V64:X64)</f>
        <v>17433.300000000003</v>
      </c>
      <c r="U64" s="19">
        <v>0</v>
      </c>
      <c r="V64" s="51"/>
      <c r="W64" s="48">
        <v>17258.900000000001</v>
      </c>
      <c r="X64" s="49">
        <v>174.4</v>
      </c>
      <c r="Y64" s="18">
        <f t="shared" ref="Y64" si="427">AB64</f>
        <v>0</v>
      </c>
      <c r="Z64" s="19">
        <v>0</v>
      </c>
      <c r="AA64" s="19">
        <v>0</v>
      </c>
      <c r="AB64" s="19">
        <v>0</v>
      </c>
      <c r="AC64" s="19">
        <v>0</v>
      </c>
      <c r="AD64" s="18">
        <f t="shared" ref="AD64" si="428">AG64</f>
        <v>0</v>
      </c>
      <c r="AE64" s="19">
        <v>0</v>
      </c>
      <c r="AF64" s="19">
        <v>0</v>
      </c>
      <c r="AG64" s="19">
        <v>0</v>
      </c>
      <c r="AH64" s="19">
        <v>0</v>
      </c>
      <c r="AI64" s="18">
        <f t="shared" ref="AI64" si="429">AL64</f>
        <v>0</v>
      </c>
      <c r="AJ64" s="19">
        <v>0</v>
      </c>
      <c r="AK64" s="19">
        <v>0</v>
      </c>
      <c r="AL64" s="19">
        <v>0</v>
      </c>
      <c r="AM64" s="19">
        <v>0</v>
      </c>
      <c r="AN64" s="18">
        <f t="shared" ref="AN64" si="430">AQ64</f>
        <v>0</v>
      </c>
      <c r="AO64" s="19">
        <v>0</v>
      </c>
      <c r="AP64" s="19">
        <v>0</v>
      </c>
      <c r="AQ64" s="19">
        <v>0</v>
      </c>
      <c r="AR64" s="19">
        <v>0</v>
      </c>
      <c r="AS64" s="18">
        <f t="shared" ref="AS64" si="431">AV64</f>
        <v>0</v>
      </c>
      <c r="AT64" s="19">
        <v>0</v>
      </c>
      <c r="AU64" s="19">
        <v>0</v>
      </c>
      <c r="AV64" s="19">
        <v>0</v>
      </c>
      <c r="AW64" s="19">
        <v>0</v>
      </c>
      <c r="AX64" s="18">
        <f t="shared" ref="AX64" si="432">BA64</f>
        <v>0</v>
      </c>
      <c r="AY64" s="19">
        <v>0</v>
      </c>
      <c r="AZ64" s="19">
        <v>0</v>
      </c>
      <c r="BA64" s="19">
        <v>0</v>
      </c>
      <c r="BB64" s="19">
        <v>0</v>
      </c>
      <c r="BC64" s="18">
        <f t="shared" ref="BC64" si="433">BF64</f>
        <v>0</v>
      </c>
      <c r="BD64" s="19">
        <v>0</v>
      </c>
      <c r="BE64" s="19">
        <v>0</v>
      </c>
      <c r="BF64" s="19">
        <v>0</v>
      </c>
      <c r="BG64" s="19">
        <v>0</v>
      </c>
    </row>
    <row r="65" spans="1:59" ht="47.25" x14ac:dyDescent="0.25">
      <c r="A65" s="10" t="s">
        <v>172</v>
      </c>
      <c r="B65" s="50" t="s">
        <v>166</v>
      </c>
      <c r="C65" s="16" t="s">
        <v>21</v>
      </c>
      <c r="D65" s="16" t="s">
        <v>64</v>
      </c>
      <c r="E65" s="11">
        <f t="shared" ref="E65" si="434">J65+O65+T65+Y65+AD65+AI65+AN65+AS65+AX65+BC65</f>
        <v>1043.2</v>
      </c>
      <c r="F65" s="11">
        <f t="shared" ref="F65" si="435">K65+P65+U65+Z65+AE65+AJ65+AO65+AT65+AY65+BD65</f>
        <v>0</v>
      </c>
      <c r="G65" s="11">
        <f t="shared" ref="G65" si="436">L65+Q65+V65+AA65+AF65+AK65+AP65+AU65+AZ65+BE65</f>
        <v>0</v>
      </c>
      <c r="H65" s="11">
        <f t="shared" ref="H65" si="437">M65+R65+W65+AB65+AG65+AL65+AQ65+AV65+BA65+BF65</f>
        <v>1032.8</v>
      </c>
      <c r="I65" s="11">
        <f t="shared" ref="I65" si="438">N65+S65+X65+AC65+AH65+AM65+AR65+AW65+BB65+BG65</f>
        <v>10.4</v>
      </c>
      <c r="J65" s="32">
        <f t="shared" ref="J65" si="439">L65+M65+N65</f>
        <v>0</v>
      </c>
      <c r="K65" s="19">
        <v>0</v>
      </c>
      <c r="L65" s="21">
        <v>0</v>
      </c>
      <c r="M65" s="26">
        <v>0</v>
      </c>
      <c r="N65" s="21">
        <v>0</v>
      </c>
      <c r="O65" s="31">
        <f t="shared" ref="O65" si="440">SUM(Q65:S65)</f>
        <v>0</v>
      </c>
      <c r="P65" s="19">
        <v>0</v>
      </c>
      <c r="Q65" s="21">
        <v>0</v>
      </c>
      <c r="R65" s="21">
        <v>0</v>
      </c>
      <c r="S65" s="21">
        <v>0</v>
      </c>
      <c r="T65" s="31">
        <f t="shared" ref="T65" si="441">SUM(V65:X65)</f>
        <v>1043.2</v>
      </c>
      <c r="U65" s="19">
        <v>0</v>
      </c>
      <c r="V65" s="51"/>
      <c r="W65" s="48">
        <v>1032.8</v>
      </c>
      <c r="X65" s="49">
        <v>10.4</v>
      </c>
      <c r="Y65" s="18">
        <f t="shared" ref="Y65" si="442">AB65</f>
        <v>0</v>
      </c>
      <c r="Z65" s="19">
        <v>0</v>
      </c>
      <c r="AA65" s="19">
        <v>0</v>
      </c>
      <c r="AB65" s="19">
        <v>0</v>
      </c>
      <c r="AC65" s="19">
        <v>0</v>
      </c>
      <c r="AD65" s="18">
        <f t="shared" ref="AD65" si="443">AG65</f>
        <v>0</v>
      </c>
      <c r="AE65" s="19">
        <v>0</v>
      </c>
      <c r="AF65" s="19">
        <v>0</v>
      </c>
      <c r="AG65" s="19">
        <v>0</v>
      </c>
      <c r="AH65" s="19">
        <v>0</v>
      </c>
      <c r="AI65" s="18">
        <f t="shared" ref="AI65" si="444">AL65</f>
        <v>0</v>
      </c>
      <c r="AJ65" s="19">
        <v>0</v>
      </c>
      <c r="AK65" s="19">
        <v>0</v>
      </c>
      <c r="AL65" s="19">
        <v>0</v>
      </c>
      <c r="AM65" s="19">
        <v>0</v>
      </c>
      <c r="AN65" s="18">
        <f t="shared" ref="AN65" si="445">AQ65</f>
        <v>0</v>
      </c>
      <c r="AO65" s="19">
        <v>0</v>
      </c>
      <c r="AP65" s="19">
        <v>0</v>
      </c>
      <c r="AQ65" s="19">
        <v>0</v>
      </c>
      <c r="AR65" s="19">
        <v>0</v>
      </c>
      <c r="AS65" s="18">
        <f t="shared" ref="AS65" si="446">AV65</f>
        <v>0</v>
      </c>
      <c r="AT65" s="19">
        <v>0</v>
      </c>
      <c r="AU65" s="19">
        <v>0</v>
      </c>
      <c r="AV65" s="19">
        <v>0</v>
      </c>
      <c r="AW65" s="19">
        <v>0</v>
      </c>
      <c r="AX65" s="18">
        <f t="shared" ref="AX65" si="447">BA65</f>
        <v>0</v>
      </c>
      <c r="AY65" s="19">
        <v>0</v>
      </c>
      <c r="AZ65" s="19">
        <v>0</v>
      </c>
      <c r="BA65" s="19">
        <v>0</v>
      </c>
      <c r="BB65" s="19">
        <v>0</v>
      </c>
      <c r="BC65" s="18">
        <f t="shared" ref="BC65" si="448">BF65</f>
        <v>0</v>
      </c>
      <c r="BD65" s="19">
        <v>0</v>
      </c>
      <c r="BE65" s="19">
        <v>0</v>
      </c>
      <c r="BF65" s="19">
        <v>0</v>
      </c>
      <c r="BG65" s="19">
        <v>0</v>
      </c>
    </row>
    <row r="66" spans="1:59" ht="37.5" customHeight="1" x14ac:dyDescent="0.25">
      <c r="A66" s="10" t="s">
        <v>179</v>
      </c>
      <c r="B66" s="50" t="s">
        <v>55</v>
      </c>
      <c r="C66" s="16" t="s">
        <v>21</v>
      </c>
      <c r="D66" s="16" t="s">
        <v>21</v>
      </c>
      <c r="E66" s="11">
        <f>J66+O66+T66+Y66+AD66+AI66+AN66+AS66+AX66+BC66</f>
        <v>33310.6</v>
      </c>
      <c r="F66" s="11">
        <f t="shared" ref="F66" si="449">K66+P66+U66+Z66+AE66+AJ66+AO66+AT66+AY66+BD66</f>
        <v>0</v>
      </c>
      <c r="G66" s="11">
        <f t="shared" ref="G66" si="450">L66+Q66+V66+AA66+AF66+AK66+AP66+AU66+AZ66+BE66</f>
        <v>31645</v>
      </c>
      <c r="H66" s="11">
        <f>M66+R66+W66+AB66+AG66+AL66+AQ66+AV66+BA66+BF66</f>
        <v>1665.6</v>
      </c>
      <c r="I66" s="11">
        <f t="shared" ref="I66" si="451">N66+S66+X66+AC66+AH66+AM66+AR66+AW66+BB66+BG66</f>
        <v>0</v>
      </c>
      <c r="J66" s="32">
        <f t="shared" ref="J66" si="452">L66+M66+N66</f>
        <v>0</v>
      </c>
      <c r="K66" s="19">
        <v>0</v>
      </c>
      <c r="L66" s="21">
        <v>0</v>
      </c>
      <c r="M66" s="26">
        <v>0</v>
      </c>
      <c r="N66" s="21">
        <v>0</v>
      </c>
      <c r="O66" s="31">
        <f t="shared" ref="O66" si="453">SUM(Q66:S66)</f>
        <v>0</v>
      </c>
      <c r="P66" s="19">
        <v>0</v>
      </c>
      <c r="Q66" s="21">
        <v>0</v>
      </c>
      <c r="R66" s="21">
        <v>0</v>
      </c>
      <c r="S66" s="21">
        <v>0</v>
      </c>
      <c r="T66" s="31">
        <f t="shared" ref="T66" si="454">SUM(V66:X66)</f>
        <v>0</v>
      </c>
      <c r="U66" s="19">
        <v>0</v>
      </c>
      <c r="V66" s="51"/>
      <c r="W66" s="59">
        <v>0</v>
      </c>
      <c r="X66" s="58">
        <v>0</v>
      </c>
      <c r="Y66" s="31">
        <f>SUM(AA66:AC66)</f>
        <v>33310.6</v>
      </c>
      <c r="Z66" s="19">
        <v>0</v>
      </c>
      <c r="AA66" s="21">
        <v>31645</v>
      </c>
      <c r="AB66" s="21">
        <v>1665.6</v>
      </c>
      <c r="AC66" s="21">
        <v>0</v>
      </c>
      <c r="AD66" s="18">
        <f t="shared" ref="AD66" si="455">AG66</f>
        <v>0</v>
      </c>
      <c r="AE66" s="19">
        <v>0</v>
      </c>
      <c r="AF66" s="57">
        <v>0</v>
      </c>
      <c r="AG66" s="57">
        <v>0</v>
      </c>
      <c r="AH66" s="57">
        <v>0</v>
      </c>
      <c r="AI66" s="18">
        <f t="shared" ref="AI66" si="456">AL66</f>
        <v>0</v>
      </c>
      <c r="AJ66" s="57">
        <v>0</v>
      </c>
      <c r="AK66" s="57">
        <v>0</v>
      </c>
      <c r="AL66" s="57">
        <v>0</v>
      </c>
      <c r="AM66" s="57">
        <v>0</v>
      </c>
      <c r="AN66" s="18">
        <f t="shared" ref="AN66" si="457">AQ66</f>
        <v>0</v>
      </c>
      <c r="AO66" s="57">
        <v>0</v>
      </c>
      <c r="AP66" s="57">
        <v>0</v>
      </c>
      <c r="AQ66" s="57">
        <v>0</v>
      </c>
      <c r="AR66" s="57">
        <v>0</v>
      </c>
      <c r="AS66" s="18">
        <f t="shared" ref="AS66" si="458">AV66</f>
        <v>0</v>
      </c>
      <c r="AT66" s="57">
        <v>0</v>
      </c>
      <c r="AU66" s="57">
        <v>0</v>
      </c>
      <c r="AV66" s="57">
        <v>0</v>
      </c>
      <c r="AW66" s="57">
        <v>0</v>
      </c>
      <c r="AX66" s="18">
        <f t="shared" ref="AX66" si="459">BA66</f>
        <v>0</v>
      </c>
      <c r="AY66" s="57">
        <v>0</v>
      </c>
      <c r="AZ66" s="57">
        <v>0</v>
      </c>
      <c r="BA66" s="57">
        <v>0</v>
      </c>
      <c r="BB66" s="57">
        <v>0</v>
      </c>
      <c r="BC66" s="18">
        <f t="shared" ref="BC66" si="460">BF66</f>
        <v>0</v>
      </c>
      <c r="BD66" s="57">
        <v>0</v>
      </c>
      <c r="BE66" s="57">
        <v>0</v>
      </c>
      <c r="BF66" s="57">
        <v>0</v>
      </c>
      <c r="BG66" s="57">
        <v>0</v>
      </c>
    </row>
    <row r="67" spans="1:59" s="9" customFormat="1" ht="52.5" customHeight="1" x14ac:dyDescent="0.25">
      <c r="A67" s="44" t="s">
        <v>149</v>
      </c>
      <c r="B67" s="71" t="s">
        <v>159</v>
      </c>
      <c r="C67" s="71"/>
      <c r="D67" s="71"/>
      <c r="E67" s="8">
        <f t="shared" ref="E67:X67" si="461">SUM(E68:E108)</f>
        <v>6221</v>
      </c>
      <c r="F67" s="8">
        <f t="shared" si="461"/>
        <v>0</v>
      </c>
      <c r="G67" s="8">
        <f t="shared" si="461"/>
        <v>0</v>
      </c>
      <c r="H67" s="8">
        <f t="shared" si="461"/>
        <v>0</v>
      </c>
      <c r="I67" s="8">
        <f t="shared" si="461"/>
        <v>6221</v>
      </c>
      <c r="J67" s="8">
        <f t="shared" si="461"/>
        <v>0</v>
      </c>
      <c r="K67" s="8">
        <f t="shared" si="461"/>
        <v>0</v>
      </c>
      <c r="L67" s="8">
        <f t="shared" si="461"/>
        <v>0</v>
      </c>
      <c r="M67" s="8">
        <f t="shared" si="461"/>
        <v>0</v>
      </c>
      <c r="N67" s="8">
        <f t="shared" si="461"/>
        <v>0</v>
      </c>
      <c r="O67" s="8">
        <f t="shared" si="461"/>
        <v>0</v>
      </c>
      <c r="P67" s="8">
        <f t="shared" si="461"/>
        <v>0</v>
      </c>
      <c r="Q67" s="8">
        <f t="shared" si="461"/>
        <v>0</v>
      </c>
      <c r="R67" s="8">
        <f t="shared" si="461"/>
        <v>0</v>
      </c>
      <c r="S67" s="8">
        <f t="shared" si="461"/>
        <v>0</v>
      </c>
      <c r="T67" s="8">
        <f t="shared" si="461"/>
        <v>0</v>
      </c>
      <c r="U67" s="8">
        <f t="shared" si="461"/>
        <v>0</v>
      </c>
      <c r="V67" s="8">
        <f t="shared" si="461"/>
        <v>0</v>
      </c>
      <c r="W67" s="8">
        <f t="shared" si="461"/>
        <v>0</v>
      </c>
      <c r="X67" s="8">
        <f t="shared" si="461"/>
        <v>0</v>
      </c>
      <c r="Y67" s="8">
        <f t="shared" ref="Y67:BG67" si="462">SUM(Y68:Y107)</f>
        <v>6221</v>
      </c>
      <c r="Z67" s="8">
        <f t="shared" si="462"/>
        <v>0</v>
      </c>
      <c r="AA67" s="8">
        <f t="shared" si="462"/>
        <v>0</v>
      </c>
      <c r="AB67" s="8">
        <f t="shared" si="462"/>
        <v>0</v>
      </c>
      <c r="AC67" s="8">
        <f t="shared" si="462"/>
        <v>6221</v>
      </c>
      <c r="AD67" s="8">
        <f t="shared" si="462"/>
        <v>0</v>
      </c>
      <c r="AE67" s="8">
        <f t="shared" si="462"/>
        <v>0</v>
      </c>
      <c r="AF67" s="8">
        <f t="shared" si="462"/>
        <v>0</v>
      </c>
      <c r="AG67" s="8">
        <f t="shared" si="462"/>
        <v>0</v>
      </c>
      <c r="AH67" s="8">
        <f t="shared" si="462"/>
        <v>0</v>
      </c>
      <c r="AI67" s="8">
        <f t="shared" si="462"/>
        <v>0</v>
      </c>
      <c r="AJ67" s="8">
        <f t="shared" si="462"/>
        <v>0</v>
      </c>
      <c r="AK67" s="8">
        <f t="shared" si="462"/>
        <v>0</v>
      </c>
      <c r="AL67" s="8">
        <f t="shared" si="462"/>
        <v>0</v>
      </c>
      <c r="AM67" s="8">
        <f t="shared" si="462"/>
        <v>0</v>
      </c>
      <c r="AN67" s="8">
        <f t="shared" si="462"/>
        <v>0</v>
      </c>
      <c r="AO67" s="8">
        <f t="shared" si="462"/>
        <v>0</v>
      </c>
      <c r="AP67" s="8">
        <f t="shared" si="462"/>
        <v>0</v>
      </c>
      <c r="AQ67" s="8">
        <f t="shared" si="462"/>
        <v>0</v>
      </c>
      <c r="AR67" s="8">
        <f t="shared" si="462"/>
        <v>0</v>
      </c>
      <c r="AS67" s="8">
        <f t="shared" si="462"/>
        <v>0</v>
      </c>
      <c r="AT67" s="8">
        <f t="shared" si="462"/>
        <v>0</v>
      </c>
      <c r="AU67" s="8">
        <f t="shared" si="462"/>
        <v>0</v>
      </c>
      <c r="AV67" s="8">
        <f t="shared" si="462"/>
        <v>0</v>
      </c>
      <c r="AW67" s="8">
        <f t="shared" si="462"/>
        <v>0</v>
      </c>
      <c r="AX67" s="8">
        <f t="shared" si="462"/>
        <v>0</v>
      </c>
      <c r="AY67" s="8">
        <f t="shared" si="462"/>
        <v>0</v>
      </c>
      <c r="AZ67" s="8">
        <f t="shared" si="462"/>
        <v>0</v>
      </c>
      <c r="BA67" s="8">
        <f t="shared" si="462"/>
        <v>0</v>
      </c>
      <c r="BB67" s="8">
        <f t="shared" si="462"/>
        <v>0</v>
      </c>
      <c r="BC67" s="8">
        <f t="shared" si="462"/>
        <v>0</v>
      </c>
      <c r="BD67" s="8">
        <f t="shared" si="462"/>
        <v>0</v>
      </c>
      <c r="BE67" s="8">
        <f t="shared" si="462"/>
        <v>0</v>
      </c>
      <c r="BF67" s="8">
        <f t="shared" si="462"/>
        <v>0</v>
      </c>
      <c r="BG67" s="8">
        <f t="shared" si="462"/>
        <v>0</v>
      </c>
    </row>
    <row r="68" spans="1:59" ht="33.75" customHeight="1" x14ac:dyDescent="0.25">
      <c r="A68" s="10" t="s">
        <v>150</v>
      </c>
      <c r="B68" s="45" t="s">
        <v>154</v>
      </c>
      <c r="C68" s="16" t="s">
        <v>21</v>
      </c>
      <c r="D68" s="16" t="s">
        <v>64</v>
      </c>
      <c r="E68" s="11">
        <f t="shared" ref="E68" si="463">J68+O68+T68+Y68+AD68+AI68+AN68+AS68+AX68+BC68</f>
        <v>6221</v>
      </c>
      <c r="F68" s="11">
        <f t="shared" ref="F68" si="464">K68+P68+U68+Z68+AE68+AJ68+AO68+AT68+AY68+BD68</f>
        <v>0</v>
      </c>
      <c r="G68" s="11">
        <f t="shared" ref="G68" si="465">L68+Q68+V68+AA68+AF68+AK68+AP68+AU68+AZ68+BE68</f>
        <v>0</v>
      </c>
      <c r="H68" s="11">
        <f t="shared" ref="H68" si="466">M68+R68+W68+AB68+AG68+AL68+AQ68+AV68+BA68+BF68</f>
        <v>0</v>
      </c>
      <c r="I68" s="11">
        <f t="shared" ref="I68" si="467">N68+S68+X68+AC68+AH68+AM68+AR68+AW68+BB68+BG68</f>
        <v>6221</v>
      </c>
      <c r="J68" s="32">
        <f t="shared" ref="J68" si="468">M68</f>
        <v>0</v>
      </c>
      <c r="K68" s="18"/>
      <c r="L68" s="18">
        <v>0</v>
      </c>
      <c r="M68" s="26">
        <v>0</v>
      </c>
      <c r="N68" s="18">
        <v>0</v>
      </c>
      <c r="O68" s="31">
        <f t="shared" ref="O68" si="469">R68</f>
        <v>0</v>
      </c>
      <c r="P68" s="18">
        <v>0</v>
      </c>
      <c r="Q68" s="18">
        <v>0</v>
      </c>
      <c r="R68" s="31">
        <v>0</v>
      </c>
      <c r="S68" s="18">
        <v>0</v>
      </c>
      <c r="T68" s="18">
        <f t="shared" ref="T68" si="470">W68</f>
        <v>0</v>
      </c>
      <c r="U68" s="18">
        <v>0</v>
      </c>
      <c r="V68" s="18">
        <v>0</v>
      </c>
      <c r="W68" s="18">
        <v>0</v>
      </c>
      <c r="X68" s="18">
        <v>0</v>
      </c>
      <c r="Y68" s="31">
        <f>SUM(AA68:AC68)</f>
        <v>6221</v>
      </c>
      <c r="Z68" s="18">
        <v>0</v>
      </c>
      <c r="AA68" s="18">
        <v>0</v>
      </c>
      <c r="AB68" s="18">
        <v>0</v>
      </c>
      <c r="AC68" s="31">
        <v>6221</v>
      </c>
      <c r="AD68" s="18">
        <f t="shared" ref="AD68" si="471">AG68</f>
        <v>0</v>
      </c>
      <c r="AE68" s="18">
        <v>0</v>
      </c>
      <c r="AF68" s="18">
        <v>0</v>
      </c>
      <c r="AG68" s="18">
        <v>0</v>
      </c>
      <c r="AH68" s="18">
        <v>0</v>
      </c>
      <c r="AI68" s="18">
        <f t="shared" ref="AI68" si="472">AL68</f>
        <v>0</v>
      </c>
      <c r="AJ68" s="18">
        <v>0</v>
      </c>
      <c r="AK68" s="18">
        <v>0</v>
      </c>
      <c r="AL68" s="18">
        <v>0</v>
      </c>
      <c r="AM68" s="18">
        <v>0</v>
      </c>
      <c r="AN68" s="18">
        <f t="shared" ref="AN68" si="473">AQ68</f>
        <v>0</v>
      </c>
      <c r="AO68" s="18">
        <v>0</v>
      </c>
      <c r="AP68" s="18">
        <v>0</v>
      </c>
      <c r="AQ68" s="18">
        <v>0</v>
      </c>
      <c r="AR68" s="18">
        <v>0</v>
      </c>
      <c r="AS68" s="18">
        <f t="shared" ref="AS68" si="474">AV68</f>
        <v>0</v>
      </c>
      <c r="AT68" s="18">
        <v>0</v>
      </c>
      <c r="AU68" s="18">
        <v>0</v>
      </c>
      <c r="AV68" s="18">
        <v>0</v>
      </c>
      <c r="AW68" s="18">
        <v>0</v>
      </c>
      <c r="AX68" s="18">
        <f t="shared" ref="AX68" si="475">BA68</f>
        <v>0</v>
      </c>
      <c r="AY68" s="18">
        <v>0</v>
      </c>
      <c r="AZ68" s="18">
        <v>0</v>
      </c>
      <c r="BA68" s="18">
        <v>0</v>
      </c>
      <c r="BB68" s="18">
        <v>0</v>
      </c>
      <c r="BC68" s="18">
        <f t="shared" ref="BC68" si="476">BF68</f>
        <v>0</v>
      </c>
      <c r="BD68" s="18">
        <v>0</v>
      </c>
      <c r="BE68" s="18">
        <v>0</v>
      </c>
      <c r="BF68" s="18">
        <v>0</v>
      </c>
      <c r="BG68" s="18">
        <v>0</v>
      </c>
    </row>
    <row r="69" spans="1:59" s="9" customFormat="1" ht="35.25" customHeight="1" x14ac:dyDescent="0.25">
      <c r="A69" s="44" t="s">
        <v>155</v>
      </c>
      <c r="B69" s="71" t="s">
        <v>158</v>
      </c>
      <c r="C69" s="71"/>
      <c r="D69" s="71"/>
      <c r="E69" s="8">
        <f t="shared" ref="E69:S69" si="477">SUM(E70:E110)</f>
        <v>0</v>
      </c>
      <c r="F69" s="8">
        <f t="shared" si="477"/>
        <v>0</v>
      </c>
      <c r="G69" s="8">
        <f t="shared" si="477"/>
        <v>0</v>
      </c>
      <c r="H69" s="8">
        <f t="shared" si="477"/>
        <v>0</v>
      </c>
      <c r="I69" s="8">
        <f t="shared" si="477"/>
        <v>0</v>
      </c>
      <c r="J69" s="8">
        <f t="shared" si="477"/>
        <v>0</v>
      </c>
      <c r="K69" s="8">
        <f t="shared" si="477"/>
        <v>0</v>
      </c>
      <c r="L69" s="8">
        <f t="shared" si="477"/>
        <v>0</v>
      </c>
      <c r="M69" s="8">
        <f t="shared" si="477"/>
        <v>0</v>
      </c>
      <c r="N69" s="8">
        <f t="shared" si="477"/>
        <v>0</v>
      </c>
      <c r="O69" s="8">
        <f t="shared" si="477"/>
        <v>0</v>
      </c>
      <c r="P69" s="8">
        <f t="shared" si="477"/>
        <v>0</v>
      </c>
      <c r="Q69" s="8">
        <f t="shared" si="477"/>
        <v>0</v>
      </c>
      <c r="R69" s="8">
        <f t="shared" si="477"/>
        <v>0</v>
      </c>
      <c r="S69" s="8">
        <f t="shared" si="477"/>
        <v>0</v>
      </c>
      <c r="T69" s="8">
        <f>SUM(T70:T110)</f>
        <v>0</v>
      </c>
      <c r="U69" s="8">
        <f t="shared" ref="U69:X69" si="478">SUM(U70:U110)</f>
        <v>0</v>
      </c>
      <c r="V69" s="8">
        <f t="shared" si="478"/>
        <v>0</v>
      </c>
      <c r="W69" s="8">
        <f t="shared" si="478"/>
        <v>0</v>
      </c>
      <c r="X69" s="8">
        <f t="shared" si="478"/>
        <v>0</v>
      </c>
      <c r="Y69" s="8">
        <f t="shared" ref="Y69:BG69" si="479">SUM(Y70:Y109)</f>
        <v>0</v>
      </c>
      <c r="Z69" s="8">
        <f t="shared" si="479"/>
        <v>0</v>
      </c>
      <c r="AA69" s="8">
        <f t="shared" si="479"/>
        <v>0</v>
      </c>
      <c r="AB69" s="8">
        <f t="shared" si="479"/>
        <v>0</v>
      </c>
      <c r="AC69" s="8">
        <f t="shared" si="479"/>
        <v>0</v>
      </c>
      <c r="AD69" s="8">
        <f t="shared" si="479"/>
        <v>0</v>
      </c>
      <c r="AE69" s="8">
        <f t="shared" si="479"/>
        <v>0</v>
      </c>
      <c r="AF69" s="8">
        <f t="shared" si="479"/>
        <v>0</v>
      </c>
      <c r="AG69" s="8">
        <f t="shared" si="479"/>
        <v>0</v>
      </c>
      <c r="AH69" s="8">
        <f t="shared" si="479"/>
        <v>0</v>
      </c>
      <c r="AI69" s="8">
        <f t="shared" si="479"/>
        <v>0</v>
      </c>
      <c r="AJ69" s="8">
        <f t="shared" si="479"/>
        <v>0</v>
      </c>
      <c r="AK69" s="8">
        <f t="shared" si="479"/>
        <v>0</v>
      </c>
      <c r="AL69" s="8">
        <f t="shared" si="479"/>
        <v>0</v>
      </c>
      <c r="AM69" s="8">
        <f t="shared" si="479"/>
        <v>0</v>
      </c>
      <c r="AN69" s="8">
        <f t="shared" si="479"/>
        <v>0</v>
      </c>
      <c r="AO69" s="8">
        <f t="shared" si="479"/>
        <v>0</v>
      </c>
      <c r="AP69" s="8">
        <f t="shared" si="479"/>
        <v>0</v>
      </c>
      <c r="AQ69" s="8">
        <f t="shared" si="479"/>
        <v>0</v>
      </c>
      <c r="AR69" s="8">
        <f t="shared" si="479"/>
        <v>0</v>
      </c>
      <c r="AS69" s="8">
        <f t="shared" si="479"/>
        <v>0</v>
      </c>
      <c r="AT69" s="8">
        <f t="shared" si="479"/>
        <v>0</v>
      </c>
      <c r="AU69" s="8">
        <f t="shared" si="479"/>
        <v>0</v>
      </c>
      <c r="AV69" s="8">
        <f t="shared" si="479"/>
        <v>0</v>
      </c>
      <c r="AW69" s="8">
        <f t="shared" si="479"/>
        <v>0</v>
      </c>
      <c r="AX69" s="8">
        <f t="shared" si="479"/>
        <v>0</v>
      </c>
      <c r="AY69" s="8">
        <f t="shared" si="479"/>
        <v>0</v>
      </c>
      <c r="AZ69" s="8">
        <f t="shared" si="479"/>
        <v>0</v>
      </c>
      <c r="BA69" s="8">
        <f t="shared" si="479"/>
        <v>0</v>
      </c>
      <c r="BB69" s="8">
        <f t="shared" si="479"/>
        <v>0</v>
      </c>
      <c r="BC69" s="8">
        <f t="shared" si="479"/>
        <v>0</v>
      </c>
      <c r="BD69" s="8">
        <f t="shared" si="479"/>
        <v>0</v>
      </c>
      <c r="BE69" s="8">
        <f t="shared" si="479"/>
        <v>0</v>
      </c>
      <c r="BF69" s="8">
        <f t="shared" si="479"/>
        <v>0</v>
      </c>
      <c r="BG69" s="8">
        <f t="shared" si="479"/>
        <v>0</v>
      </c>
    </row>
    <row r="70" spans="1:59" ht="157.5" x14ac:dyDescent="0.25">
      <c r="A70" s="10" t="s">
        <v>156</v>
      </c>
      <c r="B70" s="37" t="s">
        <v>151</v>
      </c>
      <c r="C70" s="24" t="s">
        <v>153</v>
      </c>
      <c r="D70" s="16" t="s">
        <v>67</v>
      </c>
      <c r="E70" s="11">
        <f t="shared" ref="E70:E71" si="480">J70+O70+T70+Y70+AD70+AI70+AN70+AS70+AX70+BC70</f>
        <v>0</v>
      </c>
      <c r="F70" s="11">
        <f t="shared" ref="F70:F71" si="481">K70+P70+U70+Z70+AE70+AJ70+AO70+AT70+AY70+BD70</f>
        <v>0</v>
      </c>
      <c r="G70" s="11">
        <f t="shared" ref="G70:G71" si="482">L70+Q70+V70+AA70+AF70+AK70+AP70+AU70+AZ70+BE70</f>
        <v>0</v>
      </c>
      <c r="H70" s="11">
        <f t="shared" ref="H70:H71" si="483">M70+R70+W70+AB70+AG70+AL70+AQ70+AV70+BA70+BF70</f>
        <v>0</v>
      </c>
      <c r="I70" s="11">
        <f t="shared" ref="I70:I71" si="484">N70+S70+X70+AC70+AH70+AM70+AR70+AW70+BB70+BG70</f>
        <v>0</v>
      </c>
      <c r="J70" s="32">
        <f>L70+M70+N70</f>
        <v>0</v>
      </c>
      <c r="K70" s="19">
        <v>0</v>
      </c>
      <c r="L70" s="21">
        <v>0</v>
      </c>
      <c r="M70" s="26">
        <v>0</v>
      </c>
      <c r="N70" s="21">
        <v>0</v>
      </c>
      <c r="O70" s="18">
        <f t="shared" ref="O70:O71" si="485">R70</f>
        <v>0</v>
      </c>
      <c r="P70" s="19">
        <v>0</v>
      </c>
      <c r="Q70" s="19">
        <v>0</v>
      </c>
      <c r="R70" s="19">
        <v>0</v>
      </c>
      <c r="S70" s="19">
        <v>0</v>
      </c>
      <c r="T70" s="31">
        <f>SUM(V70:X70)</f>
        <v>0</v>
      </c>
      <c r="U70" s="19">
        <v>0</v>
      </c>
      <c r="V70" s="19">
        <v>0</v>
      </c>
      <c r="W70" s="19">
        <v>0</v>
      </c>
      <c r="X70" s="19">
        <v>0</v>
      </c>
      <c r="Y70" s="18">
        <f t="shared" ref="Y70:Y71" si="486">AB70</f>
        <v>0</v>
      </c>
      <c r="Z70" s="19">
        <v>0</v>
      </c>
      <c r="AA70" s="19">
        <v>0</v>
      </c>
      <c r="AB70" s="19">
        <v>0</v>
      </c>
      <c r="AC70" s="19">
        <v>0</v>
      </c>
      <c r="AD70" s="18">
        <f t="shared" ref="AD70:AD71" si="487">AG70</f>
        <v>0</v>
      </c>
      <c r="AE70" s="19">
        <v>0</v>
      </c>
      <c r="AF70" s="19">
        <v>0</v>
      </c>
      <c r="AG70" s="19">
        <v>0</v>
      </c>
      <c r="AH70" s="19">
        <v>0</v>
      </c>
      <c r="AI70" s="18">
        <f t="shared" ref="AI70:AI71" si="488">AL70</f>
        <v>0</v>
      </c>
      <c r="AJ70" s="19">
        <v>0</v>
      </c>
      <c r="AK70" s="19">
        <v>0</v>
      </c>
      <c r="AL70" s="19">
        <v>0</v>
      </c>
      <c r="AM70" s="19">
        <v>0</v>
      </c>
      <c r="AN70" s="18">
        <f t="shared" ref="AN70:AN71" si="489">AQ70</f>
        <v>0</v>
      </c>
      <c r="AO70" s="19">
        <v>0</v>
      </c>
      <c r="AP70" s="19">
        <v>0</v>
      </c>
      <c r="AQ70" s="19">
        <v>0</v>
      </c>
      <c r="AR70" s="19">
        <v>0</v>
      </c>
      <c r="AS70" s="18">
        <f t="shared" ref="AS70:AS71" si="490">AV70</f>
        <v>0</v>
      </c>
      <c r="AT70" s="19">
        <v>0</v>
      </c>
      <c r="AU70" s="19">
        <v>0</v>
      </c>
      <c r="AV70" s="19">
        <v>0</v>
      </c>
      <c r="AW70" s="19">
        <v>0</v>
      </c>
      <c r="AX70" s="18">
        <f t="shared" ref="AX70:AX71" si="491">BA70</f>
        <v>0</v>
      </c>
      <c r="AY70" s="19">
        <v>0</v>
      </c>
      <c r="AZ70" s="19">
        <v>0</v>
      </c>
      <c r="BA70" s="19">
        <v>0</v>
      </c>
      <c r="BB70" s="19">
        <v>0</v>
      </c>
      <c r="BC70" s="18">
        <f t="shared" ref="BC70:BC71" si="492">BF70</f>
        <v>0</v>
      </c>
      <c r="BD70" s="19">
        <v>0</v>
      </c>
      <c r="BE70" s="19">
        <v>0</v>
      </c>
      <c r="BF70" s="19">
        <v>0</v>
      </c>
      <c r="BG70" s="19">
        <v>0</v>
      </c>
    </row>
    <row r="71" spans="1:59" ht="220.5" x14ac:dyDescent="0.25">
      <c r="A71" s="10" t="s">
        <v>157</v>
      </c>
      <c r="B71" s="38" t="s">
        <v>152</v>
      </c>
      <c r="C71" s="24" t="s">
        <v>153</v>
      </c>
      <c r="D71" s="16" t="s">
        <v>64</v>
      </c>
      <c r="E71" s="11">
        <f t="shared" si="480"/>
        <v>0</v>
      </c>
      <c r="F71" s="11">
        <f t="shared" si="481"/>
        <v>0</v>
      </c>
      <c r="G71" s="11">
        <f t="shared" si="482"/>
        <v>0</v>
      </c>
      <c r="H71" s="11">
        <f t="shared" si="483"/>
        <v>0</v>
      </c>
      <c r="I71" s="11">
        <f t="shared" si="484"/>
        <v>0</v>
      </c>
      <c r="J71" s="32">
        <f t="shared" ref="J71" si="493">L71+M71+N71</f>
        <v>0</v>
      </c>
      <c r="K71" s="19">
        <v>0</v>
      </c>
      <c r="L71" s="21">
        <v>0</v>
      </c>
      <c r="M71" s="26">
        <v>0</v>
      </c>
      <c r="N71" s="21">
        <v>0</v>
      </c>
      <c r="O71" s="18">
        <f t="shared" si="485"/>
        <v>0</v>
      </c>
      <c r="P71" s="19">
        <v>0</v>
      </c>
      <c r="Q71" s="19">
        <v>0</v>
      </c>
      <c r="R71" s="19">
        <v>0</v>
      </c>
      <c r="S71" s="19">
        <v>0</v>
      </c>
      <c r="T71" s="31">
        <f t="shared" ref="T71" si="494">SUM(V71:X71)</f>
        <v>0</v>
      </c>
      <c r="U71" s="19">
        <v>0</v>
      </c>
      <c r="V71" s="19">
        <v>0</v>
      </c>
      <c r="W71" s="19">
        <v>0</v>
      </c>
      <c r="X71" s="19">
        <v>0</v>
      </c>
      <c r="Y71" s="18">
        <f t="shared" si="486"/>
        <v>0</v>
      </c>
      <c r="Z71" s="19">
        <v>0</v>
      </c>
      <c r="AA71" s="19">
        <v>0</v>
      </c>
      <c r="AB71" s="19">
        <v>0</v>
      </c>
      <c r="AC71" s="19">
        <v>0</v>
      </c>
      <c r="AD71" s="18">
        <f t="shared" si="487"/>
        <v>0</v>
      </c>
      <c r="AE71" s="19">
        <v>0</v>
      </c>
      <c r="AF71" s="19">
        <v>0</v>
      </c>
      <c r="AG71" s="19">
        <v>0</v>
      </c>
      <c r="AH71" s="19">
        <v>0</v>
      </c>
      <c r="AI71" s="18">
        <f t="shared" si="488"/>
        <v>0</v>
      </c>
      <c r="AJ71" s="19">
        <v>0</v>
      </c>
      <c r="AK71" s="19">
        <v>0</v>
      </c>
      <c r="AL71" s="19">
        <v>0</v>
      </c>
      <c r="AM71" s="19">
        <v>0</v>
      </c>
      <c r="AN71" s="18">
        <f t="shared" si="489"/>
        <v>0</v>
      </c>
      <c r="AO71" s="19">
        <v>0</v>
      </c>
      <c r="AP71" s="19">
        <v>0</v>
      </c>
      <c r="AQ71" s="19">
        <v>0</v>
      </c>
      <c r="AR71" s="19">
        <v>0</v>
      </c>
      <c r="AS71" s="18">
        <f t="shared" si="490"/>
        <v>0</v>
      </c>
      <c r="AT71" s="19">
        <v>0</v>
      </c>
      <c r="AU71" s="19">
        <v>0</v>
      </c>
      <c r="AV71" s="19">
        <v>0</v>
      </c>
      <c r="AW71" s="19">
        <v>0</v>
      </c>
      <c r="AX71" s="18">
        <f t="shared" si="491"/>
        <v>0</v>
      </c>
      <c r="AY71" s="19">
        <v>0</v>
      </c>
      <c r="AZ71" s="19">
        <v>0</v>
      </c>
      <c r="BA71" s="19">
        <v>0</v>
      </c>
      <c r="BB71" s="19">
        <v>0</v>
      </c>
      <c r="BC71" s="18">
        <f t="shared" si="492"/>
        <v>0</v>
      </c>
      <c r="BD71" s="19">
        <v>0</v>
      </c>
      <c r="BE71" s="19">
        <v>0</v>
      </c>
      <c r="BF71" s="19">
        <v>0</v>
      </c>
      <c r="BG71" s="19">
        <v>0</v>
      </c>
    </row>
    <row r="72" spans="1:59" ht="126" x14ac:dyDescent="0.25">
      <c r="A72" s="10" t="s">
        <v>161</v>
      </c>
      <c r="B72" s="38" t="s">
        <v>162</v>
      </c>
      <c r="C72" s="24" t="s">
        <v>21</v>
      </c>
      <c r="D72" s="16" t="s">
        <v>64</v>
      </c>
      <c r="E72" s="11">
        <f t="shared" ref="E72" si="495">J72+O72+T72+Y72+AD72+AI72+AN72+AS72+AX72+BC72</f>
        <v>0</v>
      </c>
      <c r="F72" s="11">
        <f t="shared" ref="F72" si="496">K72+P72+U72+Z72+AE72+AJ72+AO72+AT72+AY72+BD72</f>
        <v>0</v>
      </c>
      <c r="G72" s="11">
        <f t="shared" ref="G72" si="497">L72+Q72+V72+AA72+AF72+AK72+AP72+AU72+AZ72+BE72</f>
        <v>0</v>
      </c>
      <c r="H72" s="11">
        <f t="shared" ref="H72" si="498">M72+R72+W72+AB72+AG72+AL72+AQ72+AV72+BA72+BF72</f>
        <v>0</v>
      </c>
      <c r="I72" s="11">
        <f t="shared" ref="I72" si="499">N72+S72+X72+AC72+AH72+AM72+AR72+AW72+BB72+BG72</f>
        <v>0</v>
      </c>
      <c r="J72" s="32">
        <f t="shared" ref="J72" si="500">L72+M72+N72</f>
        <v>0</v>
      </c>
      <c r="K72" s="19">
        <v>0</v>
      </c>
      <c r="L72" s="21">
        <v>0</v>
      </c>
      <c r="M72" s="26">
        <v>0</v>
      </c>
      <c r="N72" s="21">
        <v>0</v>
      </c>
      <c r="O72" s="18">
        <f t="shared" ref="O72" si="501">R72</f>
        <v>0</v>
      </c>
      <c r="P72" s="19">
        <v>0</v>
      </c>
      <c r="Q72" s="19">
        <v>0</v>
      </c>
      <c r="R72" s="19">
        <v>0</v>
      </c>
      <c r="S72" s="19">
        <v>0</v>
      </c>
      <c r="T72" s="31">
        <f t="shared" ref="T72" si="502">SUM(V72:X72)</f>
        <v>0</v>
      </c>
      <c r="U72" s="19">
        <v>0</v>
      </c>
      <c r="V72" s="19">
        <v>0</v>
      </c>
      <c r="W72" s="19">
        <v>0</v>
      </c>
      <c r="X72" s="19">
        <v>0</v>
      </c>
      <c r="Y72" s="18">
        <f t="shared" ref="Y72" si="503">AB72</f>
        <v>0</v>
      </c>
      <c r="Z72" s="19">
        <v>0</v>
      </c>
      <c r="AA72" s="19">
        <v>0</v>
      </c>
      <c r="AB72" s="19">
        <v>0</v>
      </c>
      <c r="AC72" s="19">
        <v>0</v>
      </c>
      <c r="AD72" s="18">
        <f t="shared" ref="AD72" si="504">AG72</f>
        <v>0</v>
      </c>
      <c r="AE72" s="19">
        <v>0</v>
      </c>
      <c r="AF72" s="19">
        <v>0</v>
      </c>
      <c r="AG72" s="19">
        <v>0</v>
      </c>
      <c r="AH72" s="19">
        <v>0</v>
      </c>
      <c r="AI72" s="18">
        <f t="shared" ref="AI72" si="505">AL72</f>
        <v>0</v>
      </c>
      <c r="AJ72" s="19">
        <v>0</v>
      </c>
      <c r="AK72" s="19">
        <v>0</v>
      </c>
      <c r="AL72" s="19">
        <v>0</v>
      </c>
      <c r="AM72" s="19">
        <v>0</v>
      </c>
      <c r="AN72" s="18">
        <f t="shared" ref="AN72" si="506">AQ72</f>
        <v>0</v>
      </c>
      <c r="AO72" s="19">
        <v>0</v>
      </c>
      <c r="AP72" s="19">
        <v>0</v>
      </c>
      <c r="AQ72" s="19">
        <v>0</v>
      </c>
      <c r="AR72" s="19">
        <v>0</v>
      </c>
      <c r="AS72" s="18">
        <f t="shared" ref="AS72" si="507">AV72</f>
        <v>0</v>
      </c>
      <c r="AT72" s="19">
        <v>0</v>
      </c>
      <c r="AU72" s="19">
        <v>0</v>
      </c>
      <c r="AV72" s="19">
        <v>0</v>
      </c>
      <c r="AW72" s="19">
        <v>0</v>
      </c>
      <c r="AX72" s="18">
        <f t="shared" ref="AX72" si="508">BA72</f>
        <v>0</v>
      </c>
      <c r="AY72" s="19">
        <v>0</v>
      </c>
      <c r="AZ72" s="19">
        <v>0</v>
      </c>
      <c r="BA72" s="19">
        <v>0</v>
      </c>
      <c r="BB72" s="19">
        <v>0</v>
      </c>
      <c r="BC72" s="18">
        <f t="shared" ref="BC72" si="509">BF72</f>
        <v>0</v>
      </c>
      <c r="BD72" s="19">
        <v>0</v>
      </c>
      <c r="BE72" s="19">
        <v>0</v>
      </c>
      <c r="BF72" s="19">
        <v>0</v>
      </c>
      <c r="BG72" s="19">
        <v>0</v>
      </c>
    </row>
  </sheetData>
  <dataConsolidate/>
  <mergeCells count="45">
    <mergeCell ref="B67:D67"/>
    <mergeCell ref="B21:D21"/>
    <mergeCell ref="AD7:AD8"/>
    <mergeCell ref="AE7:AH7"/>
    <mergeCell ref="K7:N7"/>
    <mergeCell ref="O7:O8"/>
    <mergeCell ref="B11:D11"/>
    <mergeCell ref="B10:D10"/>
    <mergeCell ref="J7:J8"/>
    <mergeCell ref="Y7:Y8"/>
    <mergeCell ref="B5:B8"/>
    <mergeCell ref="C5:C8"/>
    <mergeCell ref="D5:D8"/>
    <mergeCell ref="E5:I6"/>
    <mergeCell ref="J6:N6"/>
    <mergeCell ref="O6:S6"/>
    <mergeCell ref="T6:X6"/>
    <mergeCell ref="Y6:AC6"/>
    <mergeCell ref="AX6:BB6"/>
    <mergeCell ref="AY7:BB7"/>
    <mergeCell ref="AX7:AX8"/>
    <mergeCell ref="P7:S7"/>
    <mergeCell ref="AI7:AI8"/>
    <mergeCell ref="AJ7:AM7"/>
    <mergeCell ref="AN7:AN8"/>
    <mergeCell ref="AO7:AR7"/>
    <mergeCell ref="T7:T8"/>
    <mergeCell ref="U7:X7"/>
    <mergeCell ref="Z7:AC7"/>
    <mergeCell ref="B69:D69"/>
    <mergeCell ref="J5:BG5"/>
    <mergeCell ref="E7:E8"/>
    <mergeCell ref="F7:I7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</mergeCells>
  <printOptions horizontalCentered="1"/>
  <pageMargins left="0" right="0" top="0.19685039370078741" bottom="0.19685039370078741" header="0.31496062992125984" footer="0.31496062992125984"/>
  <pageSetup paperSize="9" scale="32" fitToWidth="3" orientation="landscape" r:id="rId1"/>
  <headerFooter>
    <oddFooter>Страница  &amp;P из &amp;N</oddFooter>
  </headerFooter>
  <colBreaks count="1" manualBreakCount="1"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2024-03-13T08:10:27Z</cp:lastPrinted>
  <dcterms:created xsi:type="dcterms:W3CDTF">2019-10-14T07:16:42Z</dcterms:created>
  <dcterms:modified xsi:type="dcterms:W3CDTF">2024-03-13T08:10:33Z</dcterms:modified>
</cp:coreProperties>
</file>